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tions" sheetId="1" state="visible" r:id="rId3"/>
    <sheet name="IEC Sizing" sheetId="2" state="visible" r:id="rId4"/>
    <sheet name="NEC Sizing" sheetId="3" state="visible" r:id="rId5"/>
    <sheet name="Short-Circuit Check" sheetId="4" state="visible" r:id="rId6"/>
    <sheet name="Reference Tabl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<sst xmlns="http://schemas.openxmlformats.org/spreadsheetml/2006/main" count="209" uniqueCount="165">
  <si>
    <t xml:space="preserve">Busbar Size Calculation Workbook</t>
  </si>
  <si>
    <t xml:space="preserve">IEC &amp; NEC dual-standard rectangular busbar sizing, short-circuit withstand check</t>
  </si>
  <si>
    <t xml:space="preserve">PURPOSE</t>
  </si>
  <si>
    <t xml:space="preserve">This workbook sizes rectangular copper or aluminum busbars for a given continuous load current, recommends the nearest standard busbar cross-section, and checks the short-circuit thermal withstand capability of the selected size. Separate calculation tabs are provided for IEC (metric, mm/A per mm²) and NEC/US practice (imperial, in/A per in²).</t>
  </si>
  <si>
    <t xml:space="preserve">HOW TO USE</t>
  </si>
  <si>
    <t xml:space="preserve">1. Go to the "IEC Sizing" tab (metric) or the "NEC Sizing" tab (imperial) depending on the standard you design to.</t>
  </si>
  <si>
    <t xml:space="preserve">2. Fill in the blue input cells only: load current, material, mounting condition, ambient temperature, number of parallel bars, conductor finish, run length and system voltage.</t>
  </si>
  <si>
    <t xml:space="preserve">3. The sheet looks up base current density, correction factors, and the nearest standard busbar size automatically from the "Reference Tables" tab.</t>
  </si>
  <si>
    <t xml:space="preserve">4. Review the recommended busbar size, utilization, estimated temperature rise, resistance, voltage drop and weight in the results block.</t>
  </si>
  <si>
    <t xml:space="preserve">5. Open the "Short-Circuit Check" tab, confirm or override the busbar size (auto-linked), enter the prospective fault current and clearing time, and confirm the PASS/WARN/FAIL result.</t>
  </si>
  <si>
    <t xml:space="preserve">6. Blue cells = inputs you may edit. Yellow-filled cells = key assumptions/lookup values, editable if your project data differs from the reference table. Black text = live formulas - do not overwrite.</t>
  </si>
  <si>
    <t xml:space="preserve">LEGEND</t>
  </si>
  <si>
    <t xml:space="preserve">Blue text on yellow fill</t>
  </si>
  <si>
    <t xml:space="preserve">User input cell - edit freely</t>
  </si>
  <si>
    <t xml:space="preserve">Navy text on light-blue fill</t>
  </si>
  <si>
    <t xml:space="preserve">Section header - do not edit</t>
  </si>
  <si>
    <t xml:space="preserve">Black text, white fill</t>
  </si>
  <si>
    <t xml:space="preserve">Live formula - recalculates automatically</t>
  </si>
  <si>
    <t xml:space="preserve">Green fill</t>
  </si>
  <si>
    <t xml:space="preserve">PASS - within limits</t>
  </si>
  <si>
    <t xml:space="preserve">Amber fill</t>
  </si>
  <si>
    <t xml:space="preserve">WARNING - close to limit, review</t>
  </si>
  <si>
    <t xml:space="preserve">Red fill</t>
  </si>
  <si>
    <t xml:space="preserve">FAIL - exceeds limit, re-size busbar</t>
  </si>
  <si>
    <t xml:space="preserve">STANDARDS &amp; ENGINEERING BASIS</t>
  </si>
  <si>
    <t xml:space="preserve">IEC 61439-1/2 - low-voltage switchgear and controlgear assemblies (temperature-rise and busbar practice)</t>
  </si>
  <si>
    <t xml:space="preserve">IEC 60943 - guidance for the calculation of thermally permissible short-circuit current, taking into account non-adiabatic heating effects (basis for the k-factor method used here)</t>
  </si>
  <si>
    <t xml:space="preserve">IEC 60865-1 - short-circuit currents - calculation of effects (thermal and mechanical)</t>
  </si>
  <si>
    <t xml:space="preserve">UL 508A / NEMA industry practice - typical current-density based approach used for US switchboard and panel busbar preliminary sizing</t>
  </si>
  <si>
    <t xml:space="preserve">IMPORTANT DISCLAIMER</t>
  </si>
  <si>
    <t xml:space="preserve">Current-density values, correction factors and short-circuit k-factors used in this workbook are general engineering estimates compiled from common industry busbar design practice and the standards listed above. They are NOT reproduced from a single codified table and can vary with manufacturer, plating, joint design, enclosure ventilation and altitude. This workbook is intended for preliminary sizing only. Final busbar selection must be verified against the busbar manufacturer's tested ampacity and short-circuit withstand data, and against the applicable local code and the engineer of record's review.</t>
  </si>
  <si>
    <t xml:space="preserve">Busbar Sizing Calculator - IEC (Metric)</t>
  </si>
  <si>
    <t xml:space="preserve">Enter blue input cells only - results and recommended size calculate automatically</t>
  </si>
  <si>
    <t xml:space="preserve">1. INPUTS</t>
  </si>
  <si>
    <t xml:space="preserve">Load Current, I (A)</t>
  </si>
  <si>
    <t xml:space="preserve">Busbar Material</t>
  </si>
  <si>
    <t xml:space="preserve">Copper</t>
  </si>
  <si>
    <t xml:space="preserve">Mounting Condition</t>
  </si>
  <si>
    <t xml:space="preserve">Enclosure - Natural Ventilation</t>
  </si>
  <si>
    <t xml:space="preserve">Ambient Temperature (C)</t>
  </si>
  <si>
    <t xml:space="preserve">Bars per Phase, N</t>
  </si>
  <si>
    <t xml:space="preserve">Conductor Finish</t>
  </si>
  <si>
    <t xml:space="preserve">Bare (unplated)</t>
  </si>
  <si>
    <t xml:space="preserve">Rated Temperature Rise, base density (K)</t>
  </si>
  <si>
    <t xml:space="preserve">Max Permissible Hot-Spot Temperature (C)</t>
  </si>
  <si>
    <t xml:space="preserve">Busbar Run Length (m)</t>
  </si>
  <si>
    <t xml:space="preserve">System Voltage, line-to-line (V)</t>
  </si>
  <si>
    <t xml:space="preserve">Load Power Factor</t>
  </si>
  <si>
    <t xml:space="preserve">2. LOOKUP FACTORS (from Reference Tables)</t>
  </si>
  <si>
    <t xml:space="preserve">Base Current Density (A/mm2)</t>
  </si>
  <si>
    <t xml:space="preserve">Ambient Temp Correction Factor</t>
  </si>
  <si>
    <t xml:space="preserve">Grouping Factor (per bar)</t>
  </si>
  <si>
    <t xml:space="preserve">Finish Correction Factor</t>
  </si>
  <si>
    <t xml:space="preserve">Effective Current Density (A/mm2)</t>
  </si>
  <si>
    <t xml:space="preserve">3. REQUIRED CROSS-SECTION &amp; RECOMMENDED SIZE</t>
  </si>
  <si>
    <t xml:space="preserve">Required Total Cross-Section (mm2)</t>
  </si>
  <si>
    <t xml:space="preserve">Required Area per Bar (mm2)</t>
  </si>
  <si>
    <t xml:space="preserve">Recommended Width (mm)</t>
  </si>
  <si>
    <t xml:space="preserve">Recommended Thickness (mm)</t>
  </si>
  <si>
    <t xml:space="preserve">Recommended Area per Bar, actual (mm2)</t>
  </si>
  <si>
    <t xml:space="preserve">If required area exceeds the largest standard single bar, increase bars per phase (N) above.</t>
  </si>
  <si>
    <t xml:space="preserve">4. RESULTS - CAPACITY, TEMPERATURE, RESISTANCE &amp; WEIGHT</t>
  </si>
  <si>
    <t xml:space="preserve">Selected Busbar Size (W x T mm)</t>
  </si>
  <si>
    <t xml:space="preserve">Total Bars (all phases shown = per phase)</t>
  </si>
  <si>
    <t xml:space="preserve">Actual Total Cross-Section, N bars (mm2)</t>
  </si>
  <si>
    <t xml:space="preserve">Actual Current Capacity (A)</t>
  </si>
  <si>
    <t xml:space="preserve">Utilization (Load / Capacity)</t>
  </si>
  <si>
    <t xml:space="preserve">Estimated Temperature Rise (K)</t>
  </si>
  <si>
    <t xml:space="preserve">Estimated Hot-Spot Temperature (C)</t>
  </si>
  <si>
    <t xml:space="preserve">Thermal Status</t>
  </si>
  <si>
    <t xml:space="preserve">DC Resistance @20C (micro-ohm/m, per bar)</t>
  </si>
  <si>
    <t xml:space="preserve">AC/DC Skin-Effect Factor</t>
  </si>
  <si>
    <t xml:space="preserve">AC Resistance @20C (micro-ohm/m, N bars)</t>
  </si>
  <si>
    <t xml:space="preserve">Estimated Voltage Drop (V, 3-phase)</t>
  </si>
  <si>
    <t xml:space="preserve">Voltage Drop (%)</t>
  </si>
  <si>
    <t xml:space="preserve">Weight per Bar (kg/m)</t>
  </si>
  <si>
    <t xml:space="preserve">Total Busbar Weight, run length x N bars (kg)</t>
  </si>
  <si>
    <t xml:space="preserve">Voltage drop uses a simplified resistive approximation (I x R x cos(phi)) and excludes busbar reactance -</t>
  </si>
  <si>
    <t xml:space="preserve">for long runs or high-frequency-sensitive applications, verify with manufacturer reactance data.</t>
  </si>
  <si>
    <t xml:space="preserve">Temperature rise is scaled from the assumed Rated Temperature Rise by (Utilization)^2 - a standard I2R approximation, not a full IEC 60890 thermal model.</t>
  </si>
  <si>
    <t xml:space="preserve">Busbar Sizing Calculator - NEC / US Practice (Imperial)</t>
  </si>
  <si>
    <t xml:space="preserve">Ambient Temperature (F)</t>
  </si>
  <si>
    <t xml:space="preserve">Rated Temperature Rise, base density (F)</t>
  </si>
  <si>
    <t xml:space="preserve">Max Permissible Hot-Spot Temperature (F)</t>
  </si>
  <si>
    <t xml:space="preserve">Busbar Run Length (ft)</t>
  </si>
  <si>
    <t xml:space="preserve">Ambient/rise/hot-spot temperatures on this tab are entered directly in degrees F (e.g. 95F ambient = 35C).</t>
  </si>
  <si>
    <t xml:space="preserve">Base Current Density (A/in2)</t>
  </si>
  <si>
    <t xml:space="preserve">Effective Current Density (A/in2)</t>
  </si>
  <si>
    <t xml:space="preserve">Required Total Cross-Section (in2)</t>
  </si>
  <si>
    <t xml:space="preserve">Required Area per Bar (in2)</t>
  </si>
  <si>
    <t xml:space="preserve">Recommended Width (in)</t>
  </si>
  <si>
    <t xml:space="preserve">Recommended Thickness (in)</t>
  </si>
  <si>
    <t xml:space="preserve">Recommended Area per Bar, actual (in2)</t>
  </si>
  <si>
    <t xml:space="preserve">Selected Busbar Size (W x T in)</t>
  </si>
  <si>
    <t xml:space="preserve">Total Bars per Phase</t>
  </si>
  <si>
    <t xml:space="preserve">Actual Total Cross-Section, N bars (in2)</t>
  </si>
  <si>
    <t xml:space="preserve">Estimated Temperature Rise (F)</t>
  </si>
  <si>
    <t xml:space="preserve">Estimated Hot-Spot Temperature (F)</t>
  </si>
  <si>
    <t xml:space="preserve">DC Resistance @68F (micro-ohm/ft, per bar)</t>
  </si>
  <si>
    <t xml:space="preserve">AC Resistance @68F (micro-ohm/ft, N bars)</t>
  </si>
  <si>
    <t xml:space="preserve">Weight per Bar (lb/ft)</t>
  </si>
  <si>
    <t xml:space="preserve">Total Busbar Weight, run length x N bars (lb)</t>
  </si>
  <si>
    <t xml:space="preserve">This tab follows general US/NEMA industry current-density practice for preliminary busbar sizing (see Instructions tab).</t>
  </si>
  <si>
    <t xml:space="preserve">NEC itself does not publish a busbar ampacity formula; for UL-listed switchboards, verify final size against UL 508A / manufacturer-tested ampacity tables.</t>
  </si>
  <si>
    <t xml:space="preserve">Voltage drop uses a simplified resistive approximation and excludes busbar reactance.</t>
  </si>
  <si>
    <t xml:space="preserve">Busbar Short-Circuit Thermal Withstand Check</t>
  </si>
  <si>
    <t xml:space="preserve">Adiabatic (k-factor) method per IEC 60943 - verifies the sized busbar against a prospective fault current</t>
  </si>
  <si>
    <t xml:space="preserve">1. SELECTED BUSBAR (auto-linked from IEC Sizing tab, or override)</t>
  </si>
  <si>
    <t xml:space="preserve">Source Standard for Busbar Size</t>
  </si>
  <si>
    <t xml:space="preserve">IEC Sizing</t>
  </si>
  <si>
    <t xml:space="preserve">Area per Bar, mm2 (auto-linked - to enter manually, set Source above to "Manual Entry" and type a value directly over this formula)</t>
  </si>
  <si>
    <t xml:space="preserve">Bars per Phase, N (auto, or override)</t>
  </si>
  <si>
    <t xml:space="preserve">Total Cross-Section, N bars (mm2)</t>
  </si>
  <si>
    <t xml:space="preserve">2. FAULT CURRENT INPUTS</t>
  </si>
  <si>
    <t xml:space="preserve">Prospective Symmetrical Fault Current, Ik (kA rms)</t>
  </si>
  <si>
    <t xml:space="preserve">Protective Device Clearing Time, t (s)</t>
  </si>
  <si>
    <t xml:space="preserve">Adiabatic k-factor Basis</t>
  </si>
  <si>
    <t xml:space="preserve">3. WITHSTAND CHECK</t>
  </si>
  <si>
    <t xml:space="preserve">1-Second Thermal Withstand Current, Ith(1s) (kA)</t>
  </si>
  <si>
    <t xml:space="preserve">Withstand Current at Clearing Time t, Ith(t) (kA)</t>
  </si>
  <si>
    <t xml:space="preserve">Margin (Withstand / Prospective Fault Current)</t>
  </si>
  <si>
    <t xml:space="preserve">Withstand Status</t>
  </si>
  <si>
    <t xml:space="preserve">Minimum Cross-Section Required for this Fault (mm2, all bars)</t>
  </si>
  <si>
    <t xml:space="preserve">NOTES</t>
  </si>
  <si>
    <t xml:space="preserve">This is a thermal (I2t / adiabatic) withstand check only. It does not evaluate electrodynamic (mechanical) forces between</t>
  </si>
  <si>
    <t xml:space="preserve">bars or at supports under fault current - for a full mechanical force and peak making current assessment, use a dedicated</t>
  </si>
  <si>
    <t xml:space="preserve">busbar protection/short-circuit force calculator.</t>
  </si>
  <si>
    <t xml:space="preserve">The k-factor is a general engineering estimate for an assumed initial-to-final temperature rise (see Reference Tables note) -</t>
  </si>
  <si>
    <t xml:space="preserve">confirm against the actual initial operating temperature and insulation/joint class of your installation.</t>
  </si>
  <si>
    <t xml:space="preserve">Reference Tables</t>
  </si>
  <si>
    <t xml:space="preserve">Lookup data used by the IEC, NEC and Short-Circuit Check tabs - edit only if your project data differs</t>
  </si>
  <si>
    <t xml:space="preserve">TABLE 1 - Standard Busbar Sizes (IEC, mm)</t>
  </si>
  <si>
    <t xml:space="preserve">Width (mm)</t>
  </si>
  <si>
    <t xml:space="preserve">Thickness (mm)</t>
  </si>
  <si>
    <t xml:space="preserve">Area (mm2)</t>
  </si>
  <si>
    <t xml:space="preserve">TABLE 2 - Standard Busbar Sizes (NEC/US, inches)</t>
  </si>
  <si>
    <t xml:space="preserve">Width (in)</t>
  </si>
  <si>
    <t xml:space="preserve">Thickness (in)</t>
  </si>
  <si>
    <t xml:space="preserve">Area (in2)</t>
  </si>
  <si>
    <t xml:space="preserve">TABLE 3 - Base Continuous Current Density (IEC, A/mm2)</t>
  </si>
  <si>
    <t xml:space="preserve">Material</t>
  </si>
  <si>
    <t xml:space="preserve">Density (A/mm2)</t>
  </si>
  <si>
    <t xml:space="preserve">Enclosure - Forced Ventilation</t>
  </si>
  <si>
    <t xml:space="preserve">Free Air</t>
  </si>
  <si>
    <t xml:space="preserve">Aluminum</t>
  </si>
  <si>
    <t xml:space="preserve">TABLE 4 - Base Continuous Current Density (NEC/US, A/in2)</t>
  </si>
  <si>
    <t xml:space="preserve">Density (A/in2)</t>
  </si>
  <si>
    <t xml:space="preserve">TABLE 5 - Ambient Temperature Correction Factor (base 35C)</t>
  </si>
  <si>
    <t xml:space="preserve">Ambient Temp (C)</t>
  </si>
  <si>
    <t xml:space="preserve">Factor</t>
  </si>
  <si>
    <t xml:space="preserve">TABLE 6 - Grouping Factor, Parallel Bars per Phase (per-bar multiplier)</t>
  </si>
  <si>
    <t xml:space="preserve">Bars per Phase (N)</t>
  </si>
  <si>
    <t xml:space="preserve">TABLE 7 - Conductor Finish / Plating Correction Factor</t>
  </si>
  <si>
    <t xml:space="preserve">Finish</t>
  </si>
  <si>
    <t xml:space="preserve">Tin-Plated</t>
  </si>
  <si>
    <t xml:space="preserve">Silver-Plated</t>
  </si>
  <si>
    <t xml:space="preserve">Painted (matte black)</t>
  </si>
  <si>
    <t xml:space="preserve">TABLE 8 - AC Skin-Effect Resistance Factor (vs DC), by bar area</t>
  </si>
  <si>
    <t xml:space="preserve">Area up to (mm2)</t>
  </si>
  <si>
    <t xml:space="preserve">AC/DC Factor</t>
  </si>
  <si>
    <t xml:space="preserve">TABLE 9 - Material Properties</t>
  </si>
  <si>
    <t xml:space="preserve">Resistivity @20C (ohm.mm2/m)</t>
  </si>
  <si>
    <t xml:space="preserve">Density (kg/m3)</t>
  </si>
  <si>
    <t xml:space="preserve">SC k-factor 1s (A.s^0.5/mm2)</t>
  </si>
  <si>
    <t xml:space="preserve">Note: current-density, correction-factor and k-factor values above are general engineering estimates for preliminary sizing (see Instructions tab disclaimer). Adjust to match manufacturer or project-specific data where available. k-factor corresponds approximately to a 20C to 250C (copper, bare) / 20C to 200C (aluminum) adiabatic temperature rise, per IEC 60943 typical values.</t>
  </si>
</sst>
</file>

<file path=xl/styles.xml><?xml version="1.0" encoding="utf-8"?>
<styleSheet xmlns="http://schemas.openxmlformats.org/spreadsheetml/2006/main">
  <numFmts count="8">
    <numFmt numFmtId="164" formatCode="General"/>
    <numFmt numFmtId="165" formatCode="0"/>
    <numFmt numFmtId="166" formatCode="0.0"/>
    <numFmt numFmtId="167" formatCode="0.00"/>
    <numFmt numFmtId="168" formatCode="0.0%"/>
    <numFmt numFmtId="169" formatCode="0.00%"/>
    <numFmt numFmtId="170" formatCode="0.000"/>
    <numFmt numFmtId="171" formatCode="0.000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FFFFFF"/>
      <name val="Arial"/>
      <family val="0"/>
      <charset val="1"/>
    </font>
    <font>
      <b val="true"/>
      <sz val="11"/>
      <color rgb="FF1F3864"/>
      <name val="Arial"/>
      <family val="0"/>
      <charset val="1"/>
    </font>
    <font>
      <sz val="10"/>
      <color rgb="FF000000"/>
      <name val="Arial"/>
      <family val="0"/>
      <charset val="1"/>
    </font>
    <font>
      <sz val="9"/>
      <color rgb="FF000000"/>
      <name val="Arial"/>
      <family val="0"/>
      <charset val="1"/>
    </font>
    <font>
      <i val="true"/>
      <sz val="9"/>
      <color rgb="FF7F7F7F"/>
      <name val="Arial"/>
      <family val="0"/>
      <charset val="1"/>
    </font>
    <font>
      <b val="true"/>
      <sz val="10"/>
      <color rgb="FF0000FF"/>
      <name val="Arial"/>
      <family val="0"/>
      <charset val="1"/>
    </font>
    <font>
      <b val="true"/>
      <sz val="10"/>
      <color rgb="FF000000"/>
      <name val="Arial"/>
      <family val="0"/>
      <charset val="1"/>
    </font>
    <font>
      <b val="true"/>
      <sz val="10"/>
      <color rgb="FFFFFFFF"/>
      <name val="Arial"/>
      <family val="0"/>
      <charset val="1"/>
    </font>
  </fonts>
  <fills count="11">
    <fill>
      <patternFill patternType="none"/>
    </fill>
    <fill>
      <patternFill patternType="gray125"/>
    </fill>
    <fill>
      <patternFill patternType="solid">
        <fgColor rgb="FF1F3864"/>
        <bgColor rgb="FF333333"/>
      </patternFill>
    </fill>
    <fill>
      <patternFill patternType="solid">
        <fgColor rgb="FFD9E2F3"/>
        <bgColor rgb="FFE2EFDA"/>
      </patternFill>
    </fill>
    <fill>
      <patternFill patternType="solid">
        <fgColor rgb="FFFFF2CC"/>
        <bgColor rgb="FFE2EFDA"/>
      </patternFill>
    </fill>
    <fill>
      <patternFill patternType="solid">
        <fgColor rgb="FFFFFFFF"/>
        <bgColor rgb="FFFFF2CC"/>
      </patternFill>
    </fill>
    <fill>
      <patternFill patternType="solid">
        <fgColor rgb="FFC6EFCE"/>
        <bgColor rgb="FFE2EFDA"/>
      </patternFill>
    </fill>
    <fill>
      <patternFill patternType="solid">
        <fgColor rgb="FFFFEB9C"/>
        <bgColor rgb="FFFFF2CC"/>
      </patternFill>
    </fill>
    <fill>
      <patternFill patternType="solid">
        <fgColor rgb="FFFFC7CE"/>
        <bgColor rgb="FFD9E2F3"/>
      </patternFill>
    </fill>
    <fill>
      <patternFill patternType="solid">
        <fgColor rgb="FFE2EFDA"/>
        <bgColor rgb="FFD9E2F3"/>
      </patternFill>
    </fill>
    <fill>
      <patternFill patternType="solid">
        <fgColor rgb="FF2E5395"/>
        <bgColor rgb="FF1F3864"/>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3"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0" fillId="8"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6" fontId="10" fillId="4" borderId="1" xfId="0" applyFont="true" applyBorder="true" applyAlignment="true" applyProtection="false">
      <alignment horizontal="center" vertical="center"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7" fontId="6" fillId="9"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5" fontId="6" fillId="9"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6" fillId="9" borderId="1" xfId="0" applyFont="true" applyBorder="true" applyAlignment="true" applyProtection="false">
      <alignment horizontal="center" vertical="center" textRotation="0" wrapText="false" indent="0" shrinkToFit="false"/>
      <protection locked="true" hidden="false"/>
    </xf>
    <xf numFmtId="168" fontId="6" fillId="9" borderId="1" xfId="0" applyFont="true" applyBorder="true" applyAlignment="true" applyProtection="false">
      <alignment horizontal="center" vertical="center" textRotation="0" wrapText="false" indent="0" shrinkToFit="false"/>
      <protection locked="true" hidden="false"/>
    </xf>
    <xf numFmtId="166" fontId="6" fillId="9" borderId="1" xfId="0" applyFont="true" applyBorder="true" applyAlignment="true" applyProtection="false">
      <alignment horizontal="center" vertical="center" textRotation="0" wrapText="false" indent="0" shrinkToFit="false"/>
      <protection locked="true" hidden="false"/>
    </xf>
    <xf numFmtId="169" fontId="6" fillId="9" borderId="1" xfId="0" applyFont="true" applyBorder="true" applyAlignment="true" applyProtection="false">
      <alignment horizontal="center" vertical="center" textRotation="0" wrapText="false" indent="0" shrinkToFit="false"/>
      <protection locked="true" hidden="false"/>
    </xf>
    <xf numFmtId="170" fontId="7" fillId="0" borderId="1" xfId="0" applyFont="true" applyBorder="true" applyAlignment="true" applyProtection="false">
      <alignment horizontal="center" vertical="center" textRotation="0" wrapText="false" indent="0" shrinkToFit="false"/>
      <protection locked="true" hidden="false"/>
    </xf>
    <xf numFmtId="170" fontId="6" fillId="9"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6" fillId="3" borderId="0" xfId="0" applyFont="true" applyBorder="true" applyAlignment="false" applyProtection="false">
      <alignment horizontal="general" vertical="bottom" textRotation="0" wrapText="false" indent="0" shrinkToFit="false"/>
      <protection locked="true" hidden="false"/>
    </xf>
    <xf numFmtId="164" fontId="12" fillId="1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71" fontId="7" fillId="0"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C6EFCE"/>
        </patternFill>
      </fill>
    </dxf>
    <dxf>
      <fill>
        <patternFill>
          <bgColor rgb="FFFFEB9C"/>
        </patternFill>
      </fill>
    </dxf>
    <dxf>
      <fill>
        <patternFill>
          <bgColor rgb="FFFFC7C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7F7F7F"/>
      <rgbColor rgb="FF1F3864"/>
      <rgbColor rgb="FF339966"/>
      <rgbColor rgb="FF003300"/>
      <rgbColor rgb="FF333300"/>
      <rgbColor rgb="FF993300"/>
      <rgbColor rgb="FF993366"/>
      <rgbColor rgb="FF2E5395"/>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fals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40"/>
    <col collapsed="false" customWidth="true" hidden="false" outlineLevel="0" max="7" min="4" style="0" width="18"/>
  </cols>
  <sheetData>
    <row r="1" customFormat="false" ht="31.5" hidden="false" customHeight="true" outlineLevel="0" collapsed="false">
      <c r="A1" s="1" t="s">
        <v>0</v>
      </c>
      <c r="B1" s="1"/>
      <c r="C1" s="1"/>
      <c r="D1" s="1"/>
      <c r="E1" s="1"/>
      <c r="F1" s="1"/>
      <c r="G1" s="1"/>
    </row>
    <row r="2" customFormat="false" ht="15.75" hidden="false" customHeight="true" outlineLevel="0" collapsed="false">
      <c r="A2" s="2" t="s">
        <v>1</v>
      </c>
      <c r="B2" s="2"/>
      <c r="C2" s="2"/>
      <c r="D2" s="2"/>
      <c r="E2" s="2"/>
      <c r="F2" s="2"/>
      <c r="G2" s="2"/>
    </row>
    <row r="4" customFormat="false" ht="18" hidden="false" customHeight="true" outlineLevel="0" collapsed="false">
      <c r="B4" s="3" t="s">
        <v>2</v>
      </c>
      <c r="C4" s="3"/>
      <c r="D4" s="3"/>
      <c r="E4" s="3"/>
      <c r="F4" s="3"/>
    </row>
    <row r="5" customFormat="false" ht="15" hidden="false" customHeight="true" outlineLevel="0" collapsed="false">
      <c r="B5" s="4" t="s">
        <v>3</v>
      </c>
      <c r="C5" s="4"/>
      <c r="D5" s="4"/>
      <c r="E5" s="4"/>
      <c r="F5" s="4"/>
      <c r="G5" s="4"/>
    </row>
    <row r="6" customFormat="false" ht="15" hidden="false" customHeight="false" outlineLevel="0" collapsed="false">
      <c r="B6" s="4"/>
      <c r="C6" s="4"/>
      <c r="D6" s="4"/>
      <c r="E6" s="4"/>
      <c r="F6" s="4"/>
      <c r="G6" s="4"/>
    </row>
    <row r="7" customFormat="false" ht="15" hidden="false" customHeight="false" outlineLevel="0" collapsed="false">
      <c r="B7" s="4"/>
      <c r="C7" s="4"/>
      <c r="D7" s="4"/>
      <c r="E7" s="4"/>
      <c r="F7" s="4"/>
      <c r="G7" s="4"/>
    </row>
    <row r="9" customFormat="false" ht="18" hidden="false" customHeight="true" outlineLevel="0" collapsed="false">
      <c r="B9" s="3" t="s">
        <v>4</v>
      </c>
      <c r="C9" s="3"/>
      <c r="D9" s="3"/>
      <c r="E9" s="3"/>
      <c r="F9" s="3"/>
    </row>
    <row r="10" customFormat="false" ht="25.5" hidden="false" customHeight="true" outlineLevel="0" collapsed="false">
      <c r="B10" s="4" t="s">
        <v>5</v>
      </c>
      <c r="C10" s="4"/>
      <c r="D10" s="4"/>
      <c r="E10" s="4"/>
      <c r="F10" s="4"/>
      <c r="G10" s="4"/>
    </row>
    <row r="11" customFormat="false" ht="25.5" hidden="false" customHeight="true" outlineLevel="0" collapsed="false">
      <c r="B11" s="4" t="s">
        <v>6</v>
      </c>
      <c r="C11" s="4"/>
      <c r="D11" s="4"/>
      <c r="E11" s="4"/>
      <c r="F11" s="4"/>
      <c r="G11" s="4"/>
    </row>
    <row r="12" customFormat="false" ht="25.5" hidden="false" customHeight="true" outlineLevel="0" collapsed="false">
      <c r="B12" s="4" t="s">
        <v>7</v>
      </c>
      <c r="C12" s="4"/>
      <c r="D12" s="4"/>
      <c r="E12" s="4"/>
      <c r="F12" s="4"/>
      <c r="G12" s="4"/>
    </row>
    <row r="13" customFormat="false" ht="25.5" hidden="false" customHeight="true" outlineLevel="0" collapsed="false">
      <c r="B13" s="4" t="s">
        <v>8</v>
      </c>
      <c r="C13" s="4"/>
      <c r="D13" s="4"/>
      <c r="E13" s="4"/>
      <c r="F13" s="4"/>
      <c r="G13" s="4"/>
    </row>
    <row r="14" customFormat="false" ht="25.5" hidden="false" customHeight="true" outlineLevel="0" collapsed="false">
      <c r="B14" s="4" t="s">
        <v>9</v>
      </c>
      <c r="C14" s="4"/>
      <c r="D14" s="4"/>
      <c r="E14" s="4"/>
      <c r="F14" s="4"/>
      <c r="G14" s="4"/>
    </row>
    <row r="15" customFormat="false" ht="25.5" hidden="false" customHeight="true" outlineLevel="0" collapsed="false">
      <c r="B15" s="4" t="s">
        <v>10</v>
      </c>
      <c r="C15" s="4"/>
      <c r="D15" s="4"/>
      <c r="E15" s="4"/>
      <c r="F15" s="4"/>
      <c r="G15" s="4"/>
    </row>
    <row r="17" customFormat="false" ht="18" hidden="false" customHeight="true" outlineLevel="0" collapsed="false">
      <c r="B17" s="3" t="s">
        <v>11</v>
      </c>
      <c r="C17" s="3"/>
      <c r="D17" s="3"/>
      <c r="E17" s="3"/>
      <c r="F17" s="3"/>
    </row>
    <row r="18" customFormat="false" ht="15" hidden="false" customHeight="false" outlineLevel="0" collapsed="false">
      <c r="B18" s="5"/>
      <c r="C18" s="6" t="s">
        <v>12</v>
      </c>
      <c r="D18" s="7" t="s">
        <v>13</v>
      </c>
      <c r="E18" s="7"/>
      <c r="F18" s="7"/>
      <c r="G18" s="7"/>
    </row>
    <row r="19" customFormat="false" ht="15" hidden="false" customHeight="false" outlineLevel="0" collapsed="false">
      <c r="B19" s="8"/>
      <c r="C19" s="6" t="s">
        <v>14</v>
      </c>
      <c r="D19" s="7" t="s">
        <v>15</v>
      </c>
      <c r="E19" s="7"/>
      <c r="F19" s="7"/>
      <c r="G19" s="7"/>
    </row>
    <row r="20" customFormat="false" ht="15" hidden="false" customHeight="false" outlineLevel="0" collapsed="false">
      <c r="B20" s="9"/>
      <c r="C20" s="6" t="s">
        <v>16</v>
      </c>
      <c r="D20" s="7" t="s">
        <v>17</v>
      </c>
      <c r="E20" s="7"/>
      <c r="F20" s="7"/>
      <c r="G20" s="7"/>
    </row>
    <row r="21" customFormat="false" ht="15" hidden="false" customHeight="false" outlineLevel="0" collapsed="false">
      <c r="B21" s="10"/>
      <c r="C21" s="6" t="s">
        <v>18</v>
      </c>
      <c r="D21" s="7" t="s">
        <v>19</v>
      </c>
      <c r="E21" s="7"/>
      <c r="F21" s="7"/>
      <c r="G21" s="7"/>
    </row>
    <row r="22" customFormat="false" ht="15" hidden="false" customHeight="false" outlineLevel="0" collapsed="false">
      <c r="B22" s="11"/>
      <c r="C22" s="6" t="s">
        <v>20</v>
      </c>
      <c r="D22" s="7" t="s">
        <v>21</v>
      </c>
      <c r="E22" s="7"/>
      <c r="F22" s="7"/>
      <c r="G22" s="7"/>
    </row>
    <row r="23" customFormat="false" ht="15" hidden="false" customHeight="false" outlineLevel="0" collapsed="false">
      <c r="B23" s="12"/>
      <c r="C23" s="6" t="s">
        <v>22</v>
      </c>
      <c r="D23" s="7" t="s">
        <v>23</v>
      </c>
      <c r="E23" s="7"/>
      <c r="F23" s="7"/>
      <c r="G23" s="7"/>
    </row>
    <row r="25" customFormat="false" ht="18" hidden="false" customHeight="true" outlineLevel="0" collapsed="false">
      <c r="B25" s="3" t="s">
        <v>24</v>
      </c>
      <c r="C25" s="3"/>
      <c r="D25" s="3"/>
      <c r="E25" s="3"/>
      <c r="F25" s="3"/>
    </row>
    <row r="26" customFormat="false" ht="15.75" hidden="false" customHeight="true" outlineLevel="0" collapsed="false">
      <c r="B26" s="4" t="s">
        <v>25</v>
      </c>
      <c r="C26" s="4"/>
      <c r="D26" s="4"/>
      <c r="E26" s="4"/>
      <c r="F26" s="4"/>
      <c r="G26" s="4"/>
    </row>
    <row r="27" customFormat="false" ht="15.75" hidden="false" customHeight="true" outlineLevel="0" collapsed="false">
      <c r="B27" s="4" t="s">
        <v>26</v>
      </c>
      <c r="C27" s="4"/>
      <c r="D27" s="4"/>
      <c r="E27" s="4"/>
      <c r="F27" s="4"/>
      <c r="G27" s="4"/>
    </row>
    <row r="28" customFormat="false" ht="15.75" hidden="false" customHeight="true" outlineLevel="0" collapsed="false">
      <c r="B28" s="4" t="s">
        <v>27</v>
      </c>
      <c r="C28" s="4"/>
      <c r="D28" s="4"/>
      <c r="E28" s="4"/>
      <c r="F28" s="4"/>
      <c r="G28" s="4"/>
    </row>
    <row r="29" customFormat="false" ht="15.75" hidden="false" customHeight="true" outlineLevel="0" collapsed="false">
      <c r="B29" s="4" t="s">
        <v>28</v>
      </c>
      <c r="C29" s="4"/>
      <c r="D29" s="4"/>
      <c r="E29" s="4"/>
      <c r="F29" s="4"/>
      <c r="G29" s="4"/>
    </row>
    <row r="31" customFormat="false" ht="18" hidden="false" customHeight="true" outlineLevel="0" collapsed="false">
      <c r="B31" s="3" t="s">
        <v>29</v>
      </c>
      <c r="C31" s="3"/>
      <c r="D31" s="3"/>
      <c r="E31" s="3"/>
      <c r="F31" s="3"/>
    </row>
    <row r="32" customFormat="false" ht="15" hidden="false" customHeight="true" outlineLevel="0" collapsed="false">
      <c r="B32" s="13" t="s">
        <v>30</v>
      </c>
      <c r="C32" s="13"/>
      <c r="D32" s="13"/>
      <c r="E32" s="13"/>
      <c r="F32" s="13"/>
      <c r="G32" s="13"/>
    </row>
    <row r="33" customFormat="false" ht="15" hidden="false" customHeight="false" outlineLevel="0" collapsed="false">
      <c r="B33" s="13"/>
      <c r="C33" s="13"/>
      <c r="D33" s="13"/>
      <c r="E33" s="13"/>
      <c r="F33" s="13"/>
      <c r="G33" s="13"/>
    </row>
    <row r="34" customFormat="false" ht="15" hidden="false" customHeight="false" outlineLevel="0" collapsed="false">
      <c r="B34" s="13"/>
      <c r="C34" s="13"/>
      <c r="D34" s="13"/>
      <c r="E34" s="13"/>
      <c r="F34" s="13"/>
      <c r="G34" s="13"/>
    </row>
    <row r="35" customFormat="false" ht="15" hidden="false" customHeight="false" outlineLevel="0" collapsed="false">
      <c r="B35" s="13"/>
      <c r="C35" s="13"/>
      <c r="D35" s="13"/>
      <c r="E35" s="13"/>
      <c r="F35" s="13"/>
      <c r="G35" s="13"/>
    </row>
    <row r="36" customFormat="false" ht="15" hidden="false" customHeight="false" outlineLevel="0" collapsed="false">
      <c r="B36" s="13"/>
      <c r="C36" s="13"/>
      <c r="D36" s="13"/>
      <c r="E36" s="13"/>
      <c r="F36" s="13"/>
      <c r="G36" s="13"/>
    </row>
  </sheetData>
  <mergeCells count="25">
    <mergeCell ref="A1:G1"/>
    <mergeCell ref="A2:G2"/>
    <mergeCell ref="B4:F4"/>
    <mergeCell ref="B5:G7"/>
    <mergeCell ref="B9:F9"/>
    <mergeCell ref="B10:G10"/>
    <mergeCell ref="B11:G11"/>
    <mergeCell ref="B12:G12"/>
    <mergeCell ref="B13:G13"/>
    <mergeCell ref="B14:G14"/>
    <mergeCell ref="B15:G15"/>
    <mergeCell ref="B17:F17"/>
    <mergeCell ref="D18:G18"/>
    <mergeCell ref="D19:G19"/>
    <mergeCell ref="D20:G20"/>
    <mergeCell ref="D21:G21"/>
    <mergeCell ref="D22:G22"/>
    <mergeCell ref="D23:G23"/>
    <mergeCell ref="B25:F25"/>
    <mergeCell ref="B26:G26"/>
    <mergeCell ref="B27:G27"/>
    <mergeCell ref="B28:G28"/>
    <mergeCell ref="B29:G29"/>
    <mergeCell ref="B31:F31"/>
    <mergeCell ref="B32:G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E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22"/>
    <col collapsed="false" customWidth="true" hidden="false" outlineLevel="0" max="5" min="4" style="0" width="4"/>
  </cols>
  <sheetData>
    <row r="1" customFormat="false" ht="31.5" hidden="false" customHeight="true" outlineLevel="0" collapsed="false">
      <c r="A1" s="1" t="s">
        <v>31</v>
      </c>
      <c r="B1" s="1"/>
      <c r="C1" s="1"/>
      <c r="D1" s="1"/>
      <c r="E1" s="1"/>
    </row>
    <row r="2" customFormat="false" ht="15.75" hidden="false" customHeight="true" outlineLevel="0" collapsed="false">
      <c r="A2" s="2" t="s">
        <v>32</v>
      </c>
      <c r="B2" s="2"/>
      <c r="C2" s="2"/>
      <c r="D2" s="2"/>
      <c r="E2" s="2"/>
    </row>
    <row r="4" customFormat="false" ht="18" hidden="false" customHeight="true" outlineLevel="0" collapsed="false">
      <c r="A4" s="3" t="s">
        <v>33</v>
      </c>
      <c r="B4" s="3"/>
      <c r="C4" s="3"/>
    </row>
    <row r="5" customFormat="false" ht="15" hidden="false" customHeight="false" outlineLevel="0" collapsed="false">
      <c r="A5" s="14" t="s">
        <v>34</v>
      </c>
      <c r="B5" s="15" t="n">
        <v>1000</v>
      </c>
    </row>
    <row r="6" customFormat="false" ht="15" hidden="false" customHeight="false" outlineLevel="0" collapsed="false">
      <c r="A6" s="14" t="s">
        <v>35</v>
      </c>
      <c r="B6" s="16" t="s">
        <v>36</v>
      </c>
    </row>
    <row r="7" customFormat="false" ht="15" hidden="false" customHeight="false" outlineLevel="0" collapsed="false">
      <c r="A7" s="14" t="s">
        <v>37</v>
      </c>
      <c r="B7" s="16" t="s">
        <v>38</v>
      </c>
    </row>
    <row r="8" customFormat="false" ht="15" hidden="false" customHeight="false" outlineLevel="0" collapsed="false">
      <c r="A8" s="14" t="s">
        <v>39</v>
      </c>
      <c r="B8" s="15" t="n">
        <v>35</v>
      </c>
    </row>
    <row r="9" customFormat="false" ht="15" hidden="false" customHeight="false" outlineLevel="0" collapsed="false">
      <c r="A9" s="14" t="s">
        <v>40</v>
      </c>
      <c r="B9" s="15" t="n">
        <v>2</v>
      </c>
    </row>
    <row r="10" customFormat="false" ht="15" hidden="false" customHeight="false" outlineLevel="0" collapsed="false">
      <c r="A10" s="14" t="s">
        <v>41</v>
      </c>
      <c r="B10" s="16" t="s">
        <v>42</v>
      </c>
    </row>
    <row r="11" customFormat="false" ht="23.85" hidden="false" customHeight="false" outlineLevel="0" collapsed="false">
      <c r="A11" s="14" t="s">
        <v>43</v>
      </c>
      <c r="B11" s="15" t="n">
        <v>65</v>
      </c>
    </row>
    <row r="12" customFormat="false" ht="23.85" hidden="false" customHeight="false" outlineLevel="0" collapsed="false">
      <c r="A12" s="14" t="s">
        <v>44</v>
      </c>
      <c r="B12" s="15" t="n">
        <v>90</v>
      </c>
    </row>
    <row r="13" customFormat="false" ht="15" hidden="false" customHeight="false" outlineLevel="0" collapsed="false">
      <c r="A13" s="14" t="s">
        <v>45</v>
      </c>
      <c r="B13" s="17" t="n">
        <v>3</v>
      </c>
    </row>
    <row r="14" customFormat="false" ht="15" hidden="false" customHeight="false" outlineLevel="0" collapsed="false">
      <c r="A14" s="14" t="s">
        <v>46</v>
      </c>
      <c r="B14" s="15" t="n">
        <v>415</v>
      </c>
    </row>
    <row r="15" customFormat="false" ht="15" hidden="false" customHeight="false" outlineLevel="0" collapsed="false">
      <c r="A15" s="14" t="s">
        <v>47</v>
      </c>
      <c r="B15" s="18" t="n">
        <v>0.85</v>
      </c>
    </row>
    <row r="17" customFormat="false" ht="18" hidden="false" customHeight="true" outlineLevel="0" collapsed="false">
      <c r="A17" s="3" t="s">
        <v>48</v>
      </c>
      <c r="B17" s="3"/>
      <c r="C17" s="3"/>
    </row>
    <row r="18" customFormat="false" ht="15" hidden="false" customHeight="false" outlineLevel="0" collapsed="false">
      <c r="A18" s="14" t="s">
        <v>49</v>
      </c>
      <c r="B18" s="19" t="n">
        <f aca="false">INDEX('Reference Tables'!$C$51:$C$56,MATCH(1,('Reference Tables'!$A$51:$A$56=B6)*('Reference Tables'!$B$51:$B$56=B7),0))</f>
        <v>1.4</v>
      </c>
    </row>
    <row r="19" customFormat="false" ht="15" hidden="false" customHeight="false" outlineLevel="0" collapsed="false">
      <c r="A19" s="14" t="s">
        <v>50</v>
      </c>
      <c r="B19" s="19" t="n">
        <f aca="false">INDEX('Reference Tables'!$B$69:$B$76,MATCH(B8,'Reference Tables'!$A$69:$A$76,1))</f>
        <v>1</v>
      </c>
    </row>
    <row r="20" customFormat="false" ht="15" hidden="false" customHeight="false" outlineLevel="0" collapsed="false">
      <c r="A20" s="14" t="s">
        <v>51</v>
      </c>
      <c r="B20" s="19" t="n">
        <f aca="false">INDEX('Reference Tables'!$B$80:$B$83,MATCH(B9,'Reference Tables'!$A$80:$A$83,0))</f>
        <v>0.9</v>
      </c>
    </row>
    <row r="21" customFormat="false" ht="15" hidden="false" customHeight="false" outlineLevel="0" collapsed="false">
      <c r="A21" s="14" t="s">
        <v>52</v>
      </c>
      <c r="B21" s="19" t="n">
        <f aca="false">INDEX('Reference Tables'!$B$87:$B$90,MATCH(B10,'Reference Tables'!$A$87:$A$90,0))</f>
        <v>1</v>
      </c>
    </row>
    <row r="22" customFormat="false" ht="15" hidden="false" customHeight="false" outlineLevel="0" collapsed="false">
      <c r="A22" s="14" t="s">
        <v>53</v>
      </c>
      <c r="B22" s="20" t="n">
        <f aca="false">B18*B19*B21</f>
        <v>1.4</v>
      </c>
    </row>
    <row r="24" customFormat="false" ht="18" hidden="false" customHeight="true" outlineLevel="0" collapsed="false">
      <c r="A24" s="3" t="s">
        <v>54</v>
      </c>
      <c r="B24" s="3"/>
      <c r="C24" s="3"/>
    </row>
    <row r="25" customFormat="false" ht="15" hidden="false" customHeight="false" outlineLevel="0" collapsed="false">
      <c r="A25" s="14" t="s">
        <v>55</v>
      </c>
      <c r="B25" s="21" t="n">
        <f aca="false">B5/B22</f>
        <v>714.285714285714</v>
      </c>
    </row>
    <row r="26" customFormat="false" ht="15" hidden="false" customHeight="false" outlineLevel="0" collapsed="false">
      <c r="A26" s="14" t="s">
        <v>56</v>
      </c>
      <c r="B26" s="21" t="n">
        <f aca="false">B25/(B9*B20)</f>
        <v>396.825396825397</v>
      </c>
    </row>
    <row r="27" customFormat="false" ht="15" hidden="false" customHeight="false" outlineLevel="0" collapsed="false">
      <c r="A27" s="14" t="s">
        <v>57</v>
      </c>
      <c r="B27" s="22" t="n">
        <f aca="false">INDEX('Reference Tables'!$A$6:$A$25,MATCH(B29,'Reference Tables'!$C$6:$C$25,0))</f>
        <v>40</v>
      </c>
    </row>
    <row r="28" customFormat="false" ht="15" hidden="false" customHeight="false" outlineLevel="0" collapsed="false">
      <c r="A28" s="14" t="s">
        <v>58</v>
      </c>
      <c r="B28" s="22" t="n">
        <f aca="false">INDEX('Reference Tables'!$B$6:$B$25,MATCH(B29,'Reference Tables'!$C$6:$C$25,0))</f>
        <v>10</v>
      </c>
    </row>
    <row r="29" customFormat="false" ht="23.85" hidden="false" customHeight="false" outlineLevel="0" collapsed="false">
      <c r="A29" s="14" t="s">
        <v>59</v>
      </c>
      <c r="B29" s="23" t="n">
        <f aca="false">INDEX('Reference Tables'!$C$6:$C$25,MIN(COUNTIF('Reference Tables'!$C$6:$C$25,"&lt;"&amp;B26)+1,20))</f>
        <v>400</v>
      </c>
    </row>
    <row r="31" customFormat="false" ht="15" hidden="false" customHeight="true" outlineLevel="0" collapsed="false">
      <c r="A31" s="13" t="s">
        <v>60</v>
      </c>
      <c r="B31" s="13"/>
      <c r="C31" s="13"/>
    </row>
    <row r="33" customFormat="false" ht="18" hidden="false" customHeight="true" outlineLevel="0" collapsed="false">
      <c r="A33" s="3" t="s">
        <v>61</v>
      </c>
      <c r="B33" s="3"/>
      <c r="C33" s="3"/>
    </row>
    <row r="34" customFormat="false" ht="15" hidden="false" customHeight="false" outlineLevel="0" collapsed="false">
      <c r="A34" s="24" t="s">
        <v>62</v>
      </c>
      <c r="B34" s="25" t="str">
        <f aca="false">B27&amp;" x "&amp;B28&amp;" mm"</f>
        <v>40 x 10 mm</v>
      </c>
    </row>
    <row r="35" customFormat="false" ht="23.85" hidden="false" customHeight="false" outlineLevel="0" collapsed="false">
      <c r="A35" s="24" t="s">
        <v>63</v>
      </c>
      <c r="B35" s="23" t="n">
        <f aca="false">B9</f>
        <v>2</v>
      </c>
    </row>
    <row r="36" customFormat="false" ht="23.85" hidden="false" customHeight="false" outlineLevel="0" collapsed="false">
      <c r="A36" s="24" t="s">
        <v>64</v>
      </c>
      <c r="B36" s="23" t="n">
        <f aca="false">B29*B9</f>
        <v>800</v>
      </c>
    </row>
    <row r="37" customFormat="false" ht="15" hidden="false" customHeight="false" outlineLevel="0" collapsed="false">
      <c r="A37" s="24" t="s">
        <v>65</v>
      </c>
      <c r="B37" s="23" t="n">
        <f aca="false">B36*B22*B20</f>
        <v>1008</v>
      </c>
    </row>
    <row r="38" customFormat="false" ht="15" hidden="false" customHeight="false" outlineLevel="0" collapsed="false">
      <c r="A38" s="24" t="s">
        <v>66</v>
      </c>
      <c r="B38" s="26" t="n">
        <f aca="false">B5/B37</f>
        <v>0.992063492063492</v>
      </c>
    </row>
    <row r="39" customFormat="false" ht="15" hidden="false" customHeight="false" outlineLevel="0" collapsed="false">
      <c r="A39" s="24" t="s">
        <v>67</v>
      </c>
      <c r="B39" s="27" t="n">
        <f aca="false">B11*(B38^2)</f>
        <v>63.9723481985387</v>
      </c>
    </row>
    <row r="40" customFormat="false" ht="15" hidden="false" customHeight="false" outlineLevel="0" collapsed="false">
      <c r="A40" s="24" t="s">
        <v>68</v>
      </c>
      <c r="B40" s="27" t="n">
        <f aca="false">B8+B39</f>
        <v>98.9723481985387</v>
      </c>
    </row>
    <row r="41" customFormat="false" ht="15" hidden="false" customHeight="false" outlineLevel="0" collapsed="false">
      <c r="A41" s="24" t="s">
        <v>69</v>
      </c>
      <c r="B41" s="25" t="str">
        <f aca="false">IF(B40&gt;B12,"FAIL - exceeds max hot-spot temp",IF(B40&gt;B12-10,"WARNING - close to limit","PASS"))</f>
        <v>FAIL - exceeds max hot-spot temp</v>
      </c>
    </row>
    <row r="42" customFormat="false" ht="23.85" hidden="false" customHeight="false" outlineLevel="0" collapsed="false">
      <c r="A42" s="24" t="s">
        <v>70</v>
      </c>
      <c r="B42" s="20" t="n">
        <f aca="false">INDEX('Reference Tables'!$B$102:$B$103,MATCH(B6,'Reference Tables'!$A$102:$A$103,0))*1000000/B29</f>
        <v>43</v>
      </c>
    </row>
    <row r="43" customFormat="false" ht="15" hidden="false" customHeight="false" outlineLevel="0" collapsed="false">
      <c r="A43" s="24" t="s">
        <v>71</v>
      </c>
      <c r="B43" s="20" t="n">
        <f aca="false">INDEX('Reference Tables'!$B$94:$B$98,MATCH(B36,'Reference Tables'!$A$94:$A$98,1))</f>
        <v>1.03</v>
      </c>
    </row>
    <row r="44" customFormat="false" ht="23.85" hidden="false" customHeight="false" outlineLevel="0" collapsed="false">
      <c r="A44" s="24" t="s">
        <v>72</v>
      </c>
      <c r="B44" s="20" t="n">
        <f aca="false">(B42/B9)*B43</f>
        <v>22.145</v>
      </c>
    </row>
    <row r="45" customFormat="false" ht="15" hidden="false" customHeight="false" outlineLevel="0" collapsed="false">
      <c r="A45" s="24" t="s">
        <v>73</v>
      </c>
      <c r="B45" s="20" t="n">
        <f aca="false">SQRT(3)*B5*(B44/1000000)*B13*B15</f>
        <v>0.0978084760907126</v>
      </c>
    </row>
    <row r="46" customFormat="false" ht="15" hidden="false" customHeight="false" outlineLevel="0" collapsed="false">
      <c r="A46" s="24" t="s">
        <v>74</v>
      </c>
      <c r="B46" s="28" t="n">
        <f aca="false">B45/B14</f>
        <v>0.00023568307491738</v>
      </c>
    </row>
    <row r="47" customFormat="false" ht="15" hidden="false" customHeight="false" outlineLevel="0" collapsed="false">
      <c r="A47" s="24" t="s">
        <v>75</v>
      </c>
      <c r="B47" s="20" t="n">
        <f aca="false">INDEX('Reference Tables'!$C$102:$C$103,MATCH(B6,'Reference Tables'!$A$102:$A$103,0))*B29/1000000</f>
        <v>3.584</v>
      </c>
    </row>
    <row r="48" customFormat="false" ht="23.85" hidden="false" customHeight="false" outlineLevel="0" collapsed="false">
      <c r="A48" s="24" t="s">
        <v>76</v>
      </c>
      <c r="B48" s="27" t="n">
        <f aca="false">B47*B13*B9</f>
        <v>21.504</v>
      </c>
    </row>
    <row r="50" customFormat="false" ht="22.35" hidden="false" customHeight="true" outlineLevel="0" collapsed="false">
      <c r="A50" s="13" t="s">
        <v>77</v>
      </c>
      <c r="B50" s="13"/>
      <c r="C50" s="13"/>
    </row>
    <row r="51" customFormat="false" ht="15" hidden="false" customHeight="true" outlineLevel="0" collapsed="false">
      <c r="A51" s="13" t="s">
        <v>78</v>
      </c>
      <c r="B51" s="13"/>
      <c r="C51" s="13"/>
    </row>
    <row r="52" customFormat="false" ht="22.35" hidden="false" customHeight="true" outlineLevel="0" collapsed="false">
      <c r="A52" s="13" t="s">
        <v>79</v>
      </c>
      <c r="B52" s="13"/>
      <c r="C52" s="13"/>
    </row>
  </sheetData>
  <mergeCells count="10">
    <mergeCell ref="A1:E1"/>
    <mergeCell ref="A2:E2"/>
    <mergeCell ref="A4:C4"/>
    <mergeCell ref="A17:C17"/>
    <mergeCell ref="A24:C24"/>
    <mergeCell ref="A31:C31"/>
    <mergeCell ref="A33:C33"/>
    <mergeCell ref="A50:C50"/>
    <mergeCell ref="A51:C51"/>
    <mergeCell ref="A52:C52"/>
  </mergeCells>
  <conditionalFormatting sqref="B41">
    <cfRule type="expression" priority="2" aboveAverage="0" equalAverage="0" bottom="0" percent="0" rank="0" text="" dxfId="0">
      <formula>ISNUMBER(SEARCH("PASS",B41))</formula>
    </cfRule>
    <cfRule type="expression" priority="3" aboveAverage="0" equalAverage="0" bottom="0" percent="0" rank="0" text="" dxfId="1">
      <formula>ISNUMBER(SEARCH("WARNING",B41))</formula>
    </cfRule>
    <cfRule type="expression" priority="4" aboveAverage="0" equalAverage="0" bottom="0" percent="0" rank="0" text="" dxfId="2">
      <formula>ISNUMBER(SEARCH("FAIL",B41))</formula>
    </cfRule>
  </conditionalFormatting>
  <dataValidations count="3">
    <dataValidation allowBlank="false" errorStyle="stop" operator="between" showDropDown="false" showErrorMessage="false" showInputMessage="false" sqref="B6" type="list">
      <formula1>"Copper,Aluminum"</formula1>
      <formula2>0</formula2>
    </dataValidation>
    <dataValidation allowBlank="false" errorStyle="stop" operator="between" showDropDown="false" showErrorMessage="false" showInputMessage="false" sqref="B7" type="list">
      <formula1>"Enclosure - Natural Ventilation,Enclosure - Forced Ventilation,Free Air"</formula1>
      <formula2>0</formula2>
    </dataValidation>
    <dataValidation allowBlank="false" errorStyle="stop" operator="between" showDropDown="false" showErrorMessage="false" showInputMessage="false" sqref="B10" type="list">
      <formula1>"Bare (unplated),Tin-Plated,Silver-Plated,Painted (matte black)"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395"/>
    <pageSetUpPr fitToPage="false"/>
  </sheetPr>
  <dimension ref="A1:E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22"/>
    <col collapsed="false" customWidth="true" hidden="false" outlineLevel="0" max="5" min="4" style="0" width="4"/>
  </cols>
  <sheetData>
    <row r="1" customFormat="false" ht="31.5" hidden="false" customHeight="true" outlineLevel="0" collapsed="false">
      <c r="A1" s="1" t="s">
        <v>80</v>
      </c>
      <c r="B1" s="1"/>
      <c r="C1" s="1"/>
      <c r="D1" s="1"/>
      <c r="E1" s="1"/>
    </row>
    <row r="2" customFormat="false" ht="15.75" hidden="false" customHeight="true" outlineLevel="0" collapsed="false">
      <c r="A2" s="2" t="s">
        <v>32</v>
      </c>
      <c r="B2" s="2"/>
      <c r="C2" s="2"/>
      <c r="D2" s="2"/>
      <c r="E2" s="2"/>
    </row>
    <row r="4" customFormat="false" ht="18" hidden="false" customHeight="true" outlineLevel="0" collapsed="false">
      <c r="A4" s="3" t="s">
        <v>33</v>
      </c>
      <c r="B4" s="3"/>
      <c r="C4" s="3"/>
    </row>
    <row r="5" customFormat="false" ht="15" hidden="false" customHeight="false" outlineLevel="0" collapsed="false">
      <c r="A5" s="14" t="s">
        <v>34</v>
      </c>
      <c r="B5" s="15" t="n">
        <v>1000</v>
      </c>
    </row>
    <row r="6" customFormat="false" ht="15" hidden="false" customHeight="false" outlineLevel="0" collapsed="false">
      <c r="A6" s="14" t="s">
        <v>35</v>
      </c>
      <c r="B6" s="16" t="s">
        <v>36</v>
      </c>
    </row>
    <row r="7" customFormat="false" ht="15" hidden="false" customHeight="false" outlineLevel="0" collapsed="false">
      <c r="A7" s="14" t="s">
        <v>37</v>
      </c>
      <c r="B7" s="16" t="s">
        <v>38</v>
      </c>
    </row>
    <row r="8" customFormat="false" ht="15" hidden="false" customHeight="false" outlineLevel="0" collapsed="false">
      <c r="A8" s="14" t="s">
        <v>81</v>
      </c>
      <c r="B8" s="15" t="n">
        <v>95</v>
      </c>
    </row>
    <row r="9" customFormat="false" ht="15" hidden="false" customHeight="false" outlineLevel="0" collapsed="false">
      <c r="A9" s="14" t="s">
        <v>40</v>
      </c>
      <c r="B9" s="15" t="n">
        <v>2</v>
      </c>
    </row>
    <row r="10" customFormat="false" ht="15" hidden="false" customHeight="false" outlineLevel="0" collapsed="false">
      <c r="A10" s="14" t="s">
        <v>41</v>
      </c>
      <c r="B10" s="16" t="s">
        <v>42</v>
      </c>
    </row>
    <row r="11" customFormat="false" ht="23.85" hidden="false" customHeight="false" outlineLevel="0" collapsed="false">
      <c r="A11" s="14" t="s">
        <v>82</v>
      </c>
      <c r="B11" s="15" t="n">
        <v>117</v>
      </c>
    </row>
    <row r="12" customFormat="false" ht="23.85" hidden="false" customHeight="false" outlineLevel="0" collapsed="false">
      <c r="A12" s="14" t="s">
        <v>83</v>
      </c>
      <c r="B12" s="15" t="n">
        <v>194</v>
      </c>
    </row>
    <row r="13" customFormat="false" ht="15" hidden="false" customHeight="false" outlineLevel="0" collapsed="false">
      <c r="A13" s="14" t="s">
        <v>84</v>
      </c>
      <c r="B13" s="17" t="n">
        <v>10</v>
      </c>
    </row>
    <row r="14" customFormat="false" ht="15" hidden="false" customHeight="false" outlineLevel="0" collapsed="false">
      <c r="A14" s="14" t="s">
        <v>46</v>
      </c>
      <c r="B14" s="15" t="n">
        <v>480</v>
      </c>
    </row>
    <row r="15" customFormat="false" ht="15" hidden="false" customHeight="false" outlineLevel="0" collapsed="false">
      <c r="A15" s="14" t="s">
        <v>47</v>
      </c>
      <c r="B15" s="18" t="n">
        <v>0.85</v>
      </c>
    </row>
    <row r="17" customFormat="false" ht="22.35" hidden="false" customHeight="true" outlineLevel="0" collapsed="false">
      <c r="A17" s="13" t="s">
        <v>85</v>
      </c>
      <c r="B17" s="13"/>
      <c r="C17" s="13"/>
    </row>
    <row r="19" customFormat="false" ht="18" hidden="false" customHeight="true" outlineLevel="0" collapsed="false">
      <c r="A19" s="3" t="s">
        <v>48</v>
      </c>
      <c r="B19" s="3"/>
      <c r="C19" s="3"/>
    </row>
    <row r="20" customFormat="false" ht="15" hidden="false" customHeight="false" outlineLevel="0" collapsed="false">
      <c r="A20" s="14" t="s">
        <v>86</v>
      </c>
      <c r="B20" s="22" t="n">
        <f aca="false">INDEX('Reference Tables'!$C$60:$C$65,MATCH(1,('Reference Tables'!$A$60:$A$65=B6)*('Reference Tables'!$B$60:$B$65=B7),0))</f>
        <v>903.224</v>
      </c>
    </row>
    <row r="21" customFormat="false" ht="15" hidden="false" customHeight="false" outlineLevel="0" collapsed="false">
      <c r="A21" s="14" t="s">
        <v>50</v>
      </c>
      <c r="B21" s="19" t="n">
        <f aca="false">INDEX('Reference Tables'!$B$69:$B$76,MATCH((B8-32)*5/9,'Reference Tables'!$A$69:$A$76,1))</f>
        <v>1</v>
      </c>
    </row>
    <row r="22" customFormat="false" ht="15" hidden="false" customHeight="false" outlineLevel="0" collapsed="false">
      <c r="A22" s="14" t="s">
        <v>51</v>
      </c>
      <c r="B22" s="19" t="n">
        <f aca="false">INDEX('Reference Tables'!$B$80:$B$83,MATCH(B9,'Reference Tables'!$A$80:$A$83,0))</f>
        <v>0.9</v>
      </c>
    </row>
    <row r="23" customFormat="false" ht="15" hidden="false" customHeight="false" outlineLevel="0" collapsed="false">
      <c r="A23" s="14" t="s">
        <v>52</v>
      </c>
      <c r="B23" s="19" t="n">
        <f aca="false">INDEX('Reference Tables'!$B$87:$B$90,MATCH(B10,'Reference Tables'!$A$87:$A$90,0))</f>
        <v>1</v>
      </c>
    </row>
    <row r="24" customFormat="false" ht="15" hidden="false" customHeight="false" outlineLevel="0" collapsed="false">
      <c r="A24" s="14" t="s">
        <v>87</v>
      </c>
      <c r="B24" s="27" t="n">
        <f aca="false">B20*B21*B23</f>
        <v>903.224</v>
      </c>
    </row>
    <row r="26" customFormat="false" ht="18" hidden="false" customHeight="true" outlineLevel="0" collapsed="false">
      <c r="A26" s="3" t="s">
        <v>54</v>
      </c>
      <c r="B26" s="3"/>
      <c r="C26" s="3"/>
    </row>
    <row r="27" customFormat="false" ht="15" hidden="false" customHeight="false" outlineLevel="0" collapsed="false">
      <c r="A27" s="14" t="s">
        <v>88</v>
      </c>
      <c r="B27" s="29" t="n">
        <f aca="false">B5/B24</f>
        <v>1.107145071433</v>
      </c>
    </row>
    <row r="28" customFormat="false" ht="15" hidden="false" customHeight="false" outlineLevel="0" collapsed="false">
      <c r="A28" s="14" t="s">
        <v>89</v>
      </c>
      <c r="B28" s="29" t="n">
        <f aca="false">B27/(B9*B22)</f>
        <v>0.615080595240556</v>
      </c>
    </row>
    <row r="29" customFormat="false" ht="15" hidden="false" customHeight="false" outlineLevel="0" collapsed="false">
      <c r="A29" s="14" t="s">
        <v>90</v>
      </c>
      <c r="B29" s="29" t="n">
        <f aca="false">INDEX('Reference Tables'!$A$29:$A$47,MATCH(B31,'Reference Tables'!$C$29:$C$47,0))</f>
        <v>0.375</v>
      </c>
    </row>
    <row r="30" customFormat="false" ht="15" hidden="false" customHeight="false" outlineLevel="0" collapsed="false">
      <c r="A30" s="14" t="s">
        <v>91</v>
      </c>
      <c r="B30" s="29" t="n">
        <f aca="false">INDEX('Reference Tables'!$B$29:$B$47,MATCH(B31,'Reference Tables'!$C$29:$C$47,0))</f>
        <v>2</v>
      </c>
    </row>
    <row r="31" customFormat="false" ht="15" hidden="false" customHeight="false" outlineLevel="0" collapsed="false">
      <c r="A31" s="14" t="s">
        <v>92</v>
      </c>
      <c r="B31" s="30" t="n">
        <f aca="false">INDEX('Reference Tables'!$C$29:$C$47,MIN(COUNTIF('Reference Tables'!$C$29:$C$47,"&lt;"&amp;B28)+1,19))</f>
        <v>0.75</v>
      </c>
    </row>
    <row r="33" customFormat="false" ht="15" hidden="false" customHeight="true" outlineLevel="0" collapsed="false">
      <c r="A33" s="13" t="s">
        <v>60</v>
      </c>
      <c r="B33" s="13"/>
      <c r="C33" s="13"/>
    </row>
    <row r="35" customFormat="false" ht="18" hidden="false" customHeight="true" outlineLevel="0" collapsed="false">
      <c r="A35" s="3" t="s">
        <v>61</v>
      </c>
      <c r="B35" s="3"/>
      <c r="C35" s="3"/>
    </row>
    <row r="36" customFormat="false" ht="15" hidden="false" customHeight="false" outlineLevel="0" collapsed="false">
      <c r="A36" s="24" t="s">
        <v>93</v>
      </c>
      <c r="B36" s="25" t="str">
        <f aca="false">B29&amp;" x "&amp;B30&amp;" in"</f>
        <v>0.375 x 2 in</v>
      </c>
    </row>
    <row r="37" customFormat="false" ht="15" hidden="false" customHeight="false" outlineLevel="0" collapsed="false">
      <c r="A37" s="24" t="s">
        <v>94</v>
      </c>
      <c r="B37" s="23" t="n">
        <f aca="false">B9</f>
        <v>2</v>
      </c>
    </row>
    <row r="38" customFormat="false" ht="23.85" hidden="false" customHeight="false" outlineLevel="0" collapsed="false">
      <c r="A38" s="24" t="s">
        <v>95</v>
      </c>
      <c r="B38" s="30" t="n">
        <f aca="false">B31*B9</f>
        <v>1.5</v>
      </c>
    </row>
    <row r="39" customFormat="false" ht="15" hidden="false" customHeight="false" outlineLevel="0" collapsed="false">
      <c r="A39" s="24" t="s">
        <v>65</v>
      </c>
      <c r="B39" s="23" t="n">
        <f aca="false">B38*B24*B22</f>
        <v>1219.3524</v>
      </c>
    </row>
    <row r="40" customFormat="false" ht="15" hidden="false" customHeight="false" outlineLevel="0" collapsed="false">
      <c r="A40" s="24" t="s">
        <v>66</v>
      </c>
      <c r="B40" s="26" t="n">
        <f aca="false">B5/B39</f>
        <v>0.820107460320741</v>
      </c>
    </row>
    <row r="41" customFormat="false" ht="15" hidden="false" customHeight="false" outlineLevel="0" collapsed="false">
      <c r="A41" s="24" t="s">
        <v>96</v>
      </c>
      <c r="B41" s="27" t="n">
        <f aca="false">B11*(B40^2)</f>
        <v>78.6914208374271</v>
      </c>
    </row>
    <row r="42" customFormat="false" ht="15" hidden="false" customHeight="false" outlineLevel="0" collapsed="false">
      <c r="A42" s="24" t="s">
        <v>97</v>
      </c>
      <c r="B42" s="27" t="n">
        <f aca="false">B8+B41</f>
        <v>173.691420837427</v>
      </c>
    </row>
    <row r="43" customFormat="false" ht="15" hidden="false" customHeight="false" outlineLevel="0" collapsed="false">
      <c r="A43" s="24" t="s">
        <v>69</v>
      </c>
      <c r="B43" s="25" t="str">
        <f aca="false">IF(B42&gt;B12,"FAIL - exceeds max hot-spot temp",IF(B42&gt;B12-18,"WARNING - close to limit","PASS"))</f>
        <v>PASS</v>
      </c>
    </row>
    <row r="44" customFormat="false" ht="23.85" hidden="false" customHeight="false" outlineLevel="0" collapsed="false">
      <c r="A44" s="24" t="s">
        <v>98</v>
      </c>
      <c r="B44" s="20" t="n">
        <f aca="false">INDEX('Reference Tables'!$B$102:$B$103,MATCH(B6,'Reference Tables'!$A$102:$A$103,0))*0.3048*1000000/(645.16*B31)</f>
        <v>10.8346456692913</v>
      </c>
    </row>
    <row r="45" customFormat="false" ht="15" hidden="false" customHeight="false" outlineLevel="0" collapsed="false">
      <c r="A45" s="24" t="s">
        <v>71</v>
      </c>
      <c r="B45" s="20" t="n">
        <f aca="false">INDEX('Reference Tables'!$B$94:$B$98,MATCH(B38*645.16,'Reference Tables'!$A$94:$A$98,1))</f>
        <v>1.03</v>
      </c>
    </row>
    <row r="46" customFormat="false" ht="23.85" hidden="false" customHeight="false" outlineLevel="0" collapsed="false">
      <c r="A46" s="24" t="s">
        <v>99</v>
      </c>
      <c r="B46" s="20" t="n">
        <f aca="false">(B44/B9)*B45</f>
        <v>5.57984251968504</v>
      </c>
    </row>
    <row r="47" customFormat="false" ht="15" hidden="false" customHeight="false" outlineLevel="0" collapsed="false">
      <c r="A47" s="24" t="s">
        <v>73</v>
      </c>
      <c r="B47" s="20" t="n">
        <f aca="false">SQRT(3)*B5*(B46/1000000)*B13*B15</f>
        <v>0.0821488513097849</v>
      </c>
    </row>
    <row r="48" customFormat="false" ht="15" hidden="false" customHeight="false" outlineLevel="0" collapsed="false">
      <c r="A48" s="24" t="s">
        <v>74</v>
      </c>
      <c r="B48" s="28" t="n">
        <f aca="false">B47/B14</f>
        <v>0.000171143440228718</v>
      </c>
    </row>
    <row r="49" customFormat="false" ht="15" hidden="false" customHeight="false" outlineLevel="0" collapsed="false">
      <c r="A49" s="24" t="s">
        <v>100</v>
      </c>
      <c r="B49" s="20" t="n">
        <f aca="false">INDEX('Reference Tables'!$C$102:$C$103,MATCH(B6,'Reference Tables'!$A$102:$A$103,0))*B31*0.00064516*2.20462*0.3048</f>
        <v>2.91330136223724</v>
      </c>
    </row>
    <row r="50" customFormat="false" ht="23.85" hidden="false" customHeight="false" outlineLevel="0" collapsed="false">
      <c r="A50" s="24" t="s">
        <v>101</v>
      </c>
      <c r="B50" s="27" t="n">
        <f aca="false">B49*B13*B9</f>
        <v>58.2660272447447</v>
      </c>
    </row>
    <row r="52" customFormat="false" ht="22.35" hidden="false" customHeight="true" outlineLevel="0" collapsed="false">
      <c r="A52" s="13" t="s">
        <v>102</v>
      </c>
      <c r="B52" s="13"/>
      <c r="C52" s="13"/>
    </row>
    <row r="53" customFormat="false" ht="22.35" hidden="false" customHeight="true" outlineLevel="0" collapsed="false">
      <c r="A53" s="13" t="s">
        <v>103</v>
      </c>
      <c r="B53" s="13"/>
      <c r="C53" s="13"/>
    </row>
    <row r="54" customFormat="false" ht="15" hidden="false" customHeight="true" outlineLevel="0" collapsed="false">
      <c r="A54" s="13" t="s">
        <v>104</v>
      </c>
      <c r="B54" s="13"/>
      <c r="C54" s="13"/>
    </row>
  </sheetData>
  <mergeCells count="11">
    <mergeCell ref="A1:E1"/>
    <mergeCell ref="A2:E2"/>
    <mergeCell ref="A4:C4"/>
    <mergeCell ref="A17:C17"/>
    <mergeCell ref="A19:C19"/>
    <mergeCell ref="A26:C26"/>
    <mergeCell ref="A33:C33"/>
    <mergeCell ref="A35:C35"/>
    <mergeCell ref="A52:C52"/>
    <mergeCell ref="A53:C53"/>
    <mergeCell ref="A54:C54"/>
  </mergeCells>
  <conditionalFormatting sqref="B43">
    <cfRule type="expression" priority="2" aboveAverage="0" equalAverage="0" bottom="0" percent="0" rank="0" text="" dxfId="0">
      <formula>ISNUMBER(SEARCH("PASS",B43))</formula>
    </cfRule>
    <cfRule type="expression" priority="3" aboveAverage="0" equalAverage="0" bottom="0" percent="0" rank="0" text="" dxfId="1">
      <formula>ISNUMBER(SEARCH("WARNING",B43))</formula>
    </cfRule>
    <cfRule type="expression" priority="4" aboveAverage="0" equalAverage="0" bottom="0" percent="0" rank="0" text="" dxfId="2">
      <formula>ISNUMBER(SEARCH("FAIL",B43))</formula>
    </cfRule>
  </conditionalFormatting>
  <dataValidations count="3">
    <dataValidation allowBlank="false" errorStyle="stop" operator="between" showDropDown="false" showErrorMessage="false" showInputMessage="false" sqref="B6" type="list">
      <formula1>"Copper,Aluminum"</formula1>
      <formula2>0</formula2>
    </dataValidation>
    <dataValidation allowBlank="false" errorStyle="stop" operator="between" showDropDown="false" showErrorMessage="false" showInputMessage="false" sqref="B7" type="list">
      <formula1>"Enclosure - Natural Ventilation,Enclosure - Forced Ventilation,Free Air"</formula1>
      <formula2>0</formula2>
    </dataValidation>
    <dataValidation allowBlank="false" errorStyle="stop" operator="between" showDropDown="false" showErrorMessage="false" showInputMessage="false" sqref="B10" type="list">
      <formula1>"Bare (unplated),Tin-Plated,Silver-Plated,Painted (matte black)"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false"/>
  </sheetPr>
  <dimension ref="A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3" min="3" style="0" width="26"/>
    <col collapsed="false" customWidth="true" hidden="false" outlineLevel="0" max="5" min="4" style="0" width="4"/>
  </cols>
  <sheetData>
    <row r="1" customFormat="false" ht="31.5" hidden="false" customHeight="true" outlineLevel="0" collapsed="false">
      <c r="A1" s="1" t="s">
        <v>105</v>
      </c>
      <c r="B1" s="1"/>
      <c r="C1" s="1"/>
      <c r="D1" s="1"/>
      <c r="E1" s="1"/>
    </row>
    <row r="2" customFormat="false" ht="15.75" hidden="false" customHeight="true" outlineLevel="0" collapsed="false">
      <c r="A2" s="2" t="s">
        <v>106</v>
      </c>
      <c r="B2" s="2"/>
      <c r="C2" s="2"/>
      <c r="D2" s="2"/>
      <c r="E2" s="2"/>
    </row>
    <row r="4" customFormat="false" ht="18" hidden="false" customHeight="true" outlineLevel="0" collapsed="false">
      <c r="A4" s="3" t="s">
        <v>107</v>
      </c>
      <c r="B4" s="3"/>
      <c r="C4" s="3"/>
    </row>
    <row r="5" customFormat="false" ht="15" hidden="false" customHeight="false" outlineLevel="0" collapsed="false">
      <c r="A5" s="14" t="s">
        <v>108</v>
      </c>
      <c r="B5" s="16" t="s">
        <v>109</v>
      </c>
    </row>
    <row r="6" customFormat="false" ht="15" hidden="false" customHeight="false" outlineLevel="0" collapsed="false">
      <c r="A6" s="14" t="s">
        <v>35</v>
      </c>
      <c r="B6" s="31" t="str">
        <f aca="false">IF(B5="NEC Sizing",'NEC Sizing'!B6,'IEC Sizing'!B6)</f>
        <v>Copper</v>
      </c>
    </row>
    <row r="7" customFormat="false" ht="46.25" hidden="false" customHeight="false" outlineLevel="0" collapsed="false">
      <c r="A7" s="14" t="s">
        <v>110</v>
      </c>
      <c r="B7" s="21" t="n">
        <f aca="false">IF(B5="NEC Sizing",'NEC Sizing'!B31*645.16,'IEC Sizing'!B29)</f>
        <v>400</v>
      </c>
    </row>
    <row r="8" customFormat="false" ht="15" hidden="false" customHeight="false" outlineLevel="0" collapsed="false">
      <c r="A8" s="14" t="s">
        <v>111</v>
      </c>
      <c r="B8" s="22" t="n">
        <f aca="false">IF(B5="NEC Sizing",'NEC Sizing'!B9,'IEC Sizing'!B9)</f>
        <v>2</v>
      </c>
    </row>
    <row r="9" customFormat="false" ht="15" hidden="false" customHeight="false" outlineLevel="0" collapsed="false">
      <c r="A9" s="14" t="s">
        <v>112</v>
      </c>
      <c r="B9" s="27" t="n">
        <f aca="false">B7*B8</f>
        <v>800</v>
      </c>
    </row>
    <row r="11" customFormat="false" ht="18" hidden="false" customHeight="true" outlineLevel="0" collapsed="false">
      <c r="A11" s="3" t="s">
        <v>113</v>
      </c>
      <c r="B11" s="3"/>
      <c r="C11" s="3"/>
    </row>
    <row r="12" customFormat="false" ht="23.85" hidden="false" customHeight="false" outlineLevel="0" collapsed="false">
      <c r="A12" s="14" t="s">
        <v>114</v>
      </c>
      <c r="B12" s="17" t="n">
        <v>40</v>
      </c>
    </row>
    <row r="13" customFormat="false" ht="15" hidden="false" customHeight="false" outlineLevel="0" collapsed="false">
      <c r="A13" s="14" t="s">
        <v>115</v>
      </c>
      <c r="B13" s="18" t="n">
        <v>1</v>
      </c>
    </row>
    <row r="14" customFormat="false" ht="15" hidden="false" customHeight="false" outlineLevel="0" collapsed="false">
      <c r="A14" s="14" t="s">
        <v>116</v>
      </c>
      <c r="B14" s="22" t="n">
        <f aca="false">INDEX('Reference Tables'!$D$102:$D$103,MATCH(B6,'Reference Tables'!$A$102:$A$103,0))</f>
        <v>143</v>
      </c>
    </row>
    <row r="16" customFormat="false" ht="18" hidden="false" customHeight="true" outlineLevel="0" collapsed="false">
      <c r="A16" s="3" t="s">
        <v>117</v>
      </c>
      <c r="B16" s="3"/>
      <c r="C16" s="3"/>
    </row>
    <row r="17" customFormat="false" ht="23.85" hidden="false" customHeight="false" outlineLevel="0" collapsed="false">
      <c r="A17" s="24" t="s">
        <v>118</v>
      </c>
      <c r="B17" s="20" t="n">
        <f aca="false">B14*B9/1000</f>
        <v>114.4</v>
      </c>
    </row>
    <row r="18" customFormat="false" ht="23.85" hidden="false" customHeight="false" outlineLevel="0" collapsed="false">
      <c r="A18" s="24" t="s">
        <v>119</v>
      </c>
      <c r="B18" s="20" t="n">
        <f aca="false">B17/SQRT(B13)</f>
        <v>114.4</v>
      </c>
    </row>
    <row r="19" customFormat="false" ht="23.85" hidden="false" customHeight="false" outlineLevel="0" collapsed="false">
      <c r="A19" s="24" t="s">
        <v>120</v>
      </c>
      <c r="B19" s="20" t="n">
        <f aca="false">B18/B12</f>
        <v>2.86</v>
      </c>
    </row>
    <row r="20" customFormat="false" ht="15" hidden="false" customHeight="false" outlineLevel="0" collapsed="false">
      <c r="A20" s="24" t="s">
        <v>121</v>
      </c>
      <c r="B20" s="25" t="str">
        <f aca="false">IF(B18&lt;B12,"FAIL - busbar undersized for this fault level/time",IF(B19&lt;1.15,"WARNING - low margin, review","PASS"))</f>
        <v>PASS</v>
      </c>
    </row>
    <row r="21" customFormat="false" ht="23.85" hidden="false" customHeight="false" outlineLevel="0" collapsed="false">
      <c r="A21" s="24" t="s">
        <v>122</v>
      </c>
      <c r="B21" s="27" t="n">
        <f aca="false">B12*1000*SQRT(B13)/B14</f>
        <v>279.72027972028</v>
      </c>
    </row>
    <row r="23" customFormat="false" ht="18" hidden="false" customHeight="true" outlineLevel="0" collapsed="false">
      <c r="A23" s="3" t="s">
        <v>123</v>
      </c>
      <c r="B23" s="3"/>
      <c r="C23" s="3"/>
    </row>
    <row r="24" customFormat="false" ht="22.35" hidden="false" customHeight="true" outlineLevel="0" collapsed="false">
      <c r="A24" s="13" t="s">
        <v>124</v>
      </c>
      <c r="B24" s="13"/>
      <c r="C24" s="13"/>
    </row>
    <row r="25" customFormat="false" ht="22.35" hidden="false" customHeight="true" outlineLevel="0" collapsed="false">
      <c r="A25" s="13" t="s">
        <v>125</v>
      </c>
      <c r="B25" s="13"/>
      <c r="C25" s="13"/>
    </row>
    <row r="26" customFormat="false" ht="15" hidden="false" customHeight="true" outlineLevel="0" collapsed="false">
      <c r="A26" s="13" t="s">
        <v>126</v>
      </c>
      <c r="B26" s="13"/>
      <c r="C26" s="13"/>
    </row>
    <row r="27" customFormat="false" ht="22.35" hidden="false" customHeight="true" outlineLevel="0" collapsed="false">
      <c r="A27" s="13" t="s">
        <v>127</v>
      </c>
      <c r="B27" s="13"/>
      <c r="C27" s="13"/>
    </row>
    <row r="28" customFormat="false" ht="15" hidden="false" customHeight="true" outlineLevel="0" collapsed="false">
      <c r="A28" s="13" t="s">
        <v>128</v>
      </c>
      <c r="B28" s="13"/>
      <c r="C28" s="13"/>
    </row>
  </sheetData>
  <mergeCells count="11">
    <mergeCell ref="A1:E1"/>
    <mergeCell ref="A2:E2"/>
    <mergeCell ref="A4:C4"/>
    <mergeCell ref="A11:C11"/>
    <mergeCell ref="A16:C16"/>
    <mergeCell ref="A23:C23"/>
    <mergeCell ref="A24:C24"/>
    <mergeCell ref="A25:C25"/>
    <mergeCell ref="A26:C26"/>
    <mergeCell ref="A27:C27"/>
    <mergeCell ref="A28:C28"/>
  </mergeCells>
  <conditionalFormatting sqref="B20">
    <cfRule type="expression" priority="2" aboveAverage="0" equalAverage="0" bottom="0" percent="0" rank="0" text="" dxfId="0">
      <formula>ISNUMBER(SEARCH("PASS",B20))</formula>
    </cfRule>
    <cfRule type="expression" priority="3" aboveAverage="0" equalAverage="0" bottom="0" percent="0" rank="0" text="" dxfId="1">
      <formula>ISNUMBER(SEARCH("WARNING",B20))</formula>
    </cfRule>
    <cfRule type="expression" priority="4" aboveAverage="0" equalAverage="0" bottom="0" percent="0" rank="0" text="" dxfId="2">
      <formula>ISNUMBER(SEARCH("FAIL",B20))</formula>
    </cfRule>
  </conditionalFormatting>
  <dataValidations count="1">
    <dataValidation allowBlank="false" errorStyle="stop" operator="between" showDropDown="false" showErrorMessage="false" showInputMessage="false" sqref="B5" type="list">
      <formula1>"IEC Sizing,NEC Sizing,Manual Entry"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08080"/>
    <pageSetUpPr fitToPage="false"/>
  </sheetPr>
  <dimension ref="A1:H1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4" min="2" style="0" width="16"/>
    <col collapsed="false" customWidth="true" hidden="false" outlineLevel="0" max="5" min="5" style="0" width="4"/>
    <col collapsed="false" customWidth="true" hidden="false" outlineLevel="0" max="6" min="6" style="0" width="26"/>
    <col collapsed="false" customWidth="true" hidden="false" outlineLevel="0" max="8" min="7" style="0" width="16"/>
  </cols>
  <sheetData>
    <row r="1" customFormat="false" ht="31.5" hidden="false" customHeight="true" outlineLevel="0" collapsed="false">
      <c r="A1" s="1" t="s">
        <v>129</v>
      </c>
      <c r="B1" s="1"/>
      <c r="C1" s="1"/>
      <c r="D1" s="1"/>
      <c r="E1" s="1"/>
      <c r="F1" s="1"/>
      <c r="G1" s="1"/>
      <c r="H1" s="1"/>
    </row>
    <row r="2" customFormat="false" ht="15.75" hidden="false" customHeight="true" outlineLevel="0" collapsed="false">
      <c r="A2" s="2" t="s">
        <v>130</v>
      </c>
      <c r="B2" s="2"/>
      <c r="C2" s="2"/>
      <c r="D2" s="2"/>
      <c r="E2" s="2"/>
      <c r="F2" s="2"/>
      <c r="G2" s="2"/>
      <c r="H2" s="2"/>
    </row>
    <row r="4" customFormat="false" ht="18" hidden="false" customHeight="true" outlineLevel="0" collapsed="false">
      <c r="A4" s="32" t="s">
        <v>131</v>
      </c>
      <c r="B4" s="32"/>
      <c r="C4" s="32"/>
    </row>
    <row r="5" customFormat="false" ht="24" hidden="false" customHeight="true" outlineLevel="0" collapsed="false">
      <c r="A5" s="33" t="s">
        <v>132</v>
      </c>
      <c r="B5" s="33" t="s">
        <v>133</v>
      </c>
      <c r="C5" s="33" t="s">
        <v>134</v>
      </c>
    </row>
    <row r="6" customFormat="false" ht="15" hidden="false" customHeight="false" outlineLevel="0" collapsed="false">
      <c r="A6" s="31" t="n">
        <v>15</v>
      </c>
      <c r="B6" s="31" t="n">
        <v>3</v>
      </c>
      <c r="C6" s="22" t="n">
        <f aca="false">A6*B6</f>
        <v>45</v>
      </c>
    </row>
    <row r="7" customFormat="false" ht="15" hidden="false" customHeight="false" outlineLevel="0" collapsed="false">
      <c r="A7" s="31" t="n">
        <v>20</v>
      </c>
      <c r="B7" s="31" t="n">
        <v>3</v>
      </c>
      <c r="C7" s="22" t="n">
        <f aca="false">A7*B7</f>
        <v>60</v>
      </c>
    </row>
    <row r="8" customFormat="false" ht="15" hidden="false" customHeight="false" outlineLevel="0" collapsed="false">
      <c r="A8" s="31" t="n">
        <v>25</v>
      </c>
      <c r="B8" s="31" t="n">
        <v>3</v>
      </c>
      <c r="C8" s="22" t="n">
        <f aca="false">A8*B8</f>
        <v>75</v>
      </c>
    </row>
    <row r="9" customFormat="false" ht="15" hidden="false" customHeight="false" outlineLevel="0" collapsed="false">
      <c r="A9" s="31" t="n">
        <v>30</v>
      </c>
      <c r="B9" s="31" t="n">
        <v>3</v>
      </c>
      <c r="C9" s="22" t="n">
        <f aca="false">A9*B9</f>
        <v>90</v>
      </c>
    </row>
    <row r="10" customFormat="false" ht="15" hidden="false" customHeight="false" outlineLevel="0" collapsed="false">
      <c r="A10" s="31" t="n">
        <v>20</v>
      </c>
      <c r="B10" s="31" t="n">
        <v>5</v>
      </c>
      <c r="C10" s="22" t="n">
        <f aca="false">A10*B10</f>
        <v>100</v>
      </c>
    </row>
    <row r="11" customFormat="false" ht="15" hidden="false" customHeight="false" outlineLevel="0" collapsed="false">
      <c r="A11" s="31" t="n">
        <v>25</v>
      </c>
      <c r="B11" s="31" t="n">
        <v>5</v>
      </c>
      <c r="C11" s="22" t="n">
        <f aca="false">A11*B11</f>
        <v>125</v>
      </c>
    </row>
    <row r="12" customFormat="false" ht="15" hidden="false" customHeight="false" outlineLevel="0" collapsed="false">
      <c r="A12" s="31" t="n">
        <v>30</v>
      </c>
      <c r="B12" s="31" t="n">
        <v>5</v>
      </c>
      <c r="C12" s="22" t="n">
        <f aca="false">A12*B12</f>
        <v>150</v>
      </c>
    </row>
    <row r="13" customFormat="false" ht="15" hidden="false" customHeight="false" outlineLevel="0" collapsed="false">
      <c r="A13" s="31" t="n">
        <v>40</v>
      </c>
      <c r="B13" s="31" t="n">
        <v>5</v>
      </c>
      <c r="C13" s="22" t="n">
        <f aca="false">A13*B13</f>
        <v>200</v>
      </c>
    </row>
    <row r="14" customFormat="false" ht="15" hidden="false" customHeight="false" outlineLevel="0" collapsed="false">
      <c r="A14" s="31" t="n">
        <v>50</v>
      </c>
      <c r="B14" s="31" t="n">
        <v>5</v>
      </c>
      <c r="C14" s="22" t="n">
        <f aca="false">A14*B14</f>
        <v>250</v>
      </c>
    </row>
    <row r="15" customFormat="false" ht="15" hidden="false" customHeight="false" outlineLevel="0" collapsed="false">
      <c r="A15" s="31" t="n">
        <v>60</v>
      </c>
      <c r="B15" s="31" t="n">
        <v>5</v>
      </c>
      <c r="C15" s="22" t="n">
        <f aca="false">A15*B15</f>
        <v>300</v>
      </c>
    </row>
    <row r="16" customFormat="false" ht="15" hidden="false" customHeight="false" outlineLevel="0" collapsed="false">
      <c r="A16" s="31" t="n">
        <v>40</v>
      </c>
      <c r="B16" s="31" t="n">
        <v>10</v>
      </c>
      <c r="C16" s="22" t="n">
        <f aca="false">A16*B16</f>
        <v>400</v>
      </c>
    </row>
    <row r="17" customFormat="false" ht="15" hidden="false" customHeight="false" outlineLevel="0" collapsed="false">
      <c r="A17" s="31" t="n">
        <v>50</v>
      </c>
      <c r="B17" s="31" t="n">
        <v>10</v>
      </c>
      <c r="C17" s="22" t="n">
        <f aca="false">A17*B17</f>
        <v>500</v>
      </c>
    </row>
    <row r="18" customFormat="false" ht="15" hidden="false" customHeight="false" outlineLevel="0" collapsed="false">
      <c r="A18" s="31" t="n">
        <v>60</v>
      </c>
      <c r="B18" s="31" t="n">
        <v>10</v>
      </c>
      <c r="C18" s="22" t="n">
        <f aca="false">A18*B18</f>
        <v>600</v>
      </c>
    </row>
    <row r="19" customFormat="false" ht="15" hidden="false" customHeight="false" outlineLevel="0" collapsed="false">
      <c r="A19" s="31" t="n">
        <v>63</v>
      </c>
      <c r="B19" s="31" t="n">
        <v>10</v>
      </c>
      <c r="C19" s="22" t="n">
        <f aca="false">A19*B19</f>
        <v>630</v>
      </c>
    </row>
    <row r="20" customFormat="false" ht="15" hidden="false" customHeight="false" outlineLevel="0" collapsed="false">
      <c r="A20" s="31" t="n">
        <v>80</v>
      </c>
      <c r="B20" s="31" t="n">
        <v>10</v>
      </c>
      <c r="C20" s="22" t="n">
        <f aca="false">A20*B20</f>
        <v>800</v>
      </c>
    </row>
    <row r="21" customFormat="false" ht="15" hidden="false" customHeight="false" outlineLevel="0" collapsed="false">
      <c r="A21" s="31" t="n">
        <v>100</v>
      </c>
      <c r="B21" s="31" t="n">
        <v>10</v>
      </c>
      <c r="C21" s="22" t="n">
        <f aca="false">A21*B21</f>
        <v>1000</v>
      </c>
    </row>
    <row r="22" customFormat="false" ht="15" hidden="false" customHeight="false" outlineLevel="0" collapsed="false">
      <c r="A22" s="31" t="n">
        <v>120</v>
      </c>
      <c r="B22" s="31" t="n">
        <v>10</v>
      </c>
      <c r="C22" s="22" t="n">
        <f aca="false">A22*B22</f>
        <v>1200</v>
      </c>
    </row>
    <row r="23" customFormat="false" ht="15" hidden="false" customHeight="false" outlineLevel="0" collapsed="false">
      <c r="A23" s="31" t="n">
        <v>125</v>
      </c>
      <c r="B23" s="31" t="n">
        <v>10</v>
      </c>
      <c r="C23" s="22" t="n">
        <f aca="false">A23*B23</f>
        <v>1250</v>
      </c>
    </row>
    <row r="24" customFormat="false" ht="15" hidden="false" customHeight="false" outlineLevel="0" collapsed="false">
      <c r="A24" s="31" t="n">
        <v>160</v>
      </c>
      <c r="B24" s="31" t="n">
        <v>10</v>
      </c>
      <c r="C24" s="22" t="n">
        <f aca="false">A24*B24</f>
        <v>1600</v>
      </c>
    </row>
    <row r="25" customFormat="false" ht="15" hidden="false" customHeight="false" outlineLevel="0" collapsed="false">
      <c r="A25" s="31" t="n">
        <v>200</v>
      </c>
      <c r="B25" s="31" t="n">
        <v>10</v>
      </c>
      <c r="C25" s="22" t="n">
        <f aca="false">A25*B25</f>
        <v>2000</v>
      </c>
    </row>
    <row r="27" customFormat="false" ht="18" hidden="false" customHeight="true" outlineLevel="0" collapsed="false">
      <c r="A27" s="32" t="s">
        <v>135</v>
      </c>
      <c r="B27" s="32"/>
      <c r="C27" s="32"/>
    </row>
    <row r="28" customFormat="false" ht="24" hidden="false" customHeight="true" outlineLevel="0" collapsed="false">
      <c r="A28" s="33" t="s">
        <v>136</v>
      </c>
      <c r="B28" s="33" t="s">
        <v>137</v>
      </c>
      <c r="C28" s="33" t="s">
        <v>138</v>
      </c>
    </row>
    <row r="29" customFormat="false" ht="15" hidden="false" customHeight="false" outlineLevel="0" collapsed="false">
      <c r="A29" s="29" t="n">
        <v>0.25</v>
      </c>
      <c r="B29" s="29" t="n">
        <v>1</v>
      </c>
      <c r="C29" s="29" t="n">
        <f aca="false">A29*B29</f>
        <v>0.25</v>
      </c>
    </row>
    <row r="30" customFormat="false" ht="15" hidden="false" customHeight="false" outlineLevel="0" collapsed="false">
      <c r="A30" s="29" t="n">
        <v>0.25</v>
      </c>
      <c r="B30" s="29" t="n">
        <v>1.5</v>
      </c>
      <c r="C30" s="29" t="n">
        <f aca="false">A30*B30</f>
        <v>0.375</v>
      </c>
    </row>
    <row r="31" customFormat="false" ht="15" hidden="false" customHeight="false" outlineLevel="0" collapsed="false">
      <c r="A31" s="29" t="n">
        <v>0.25</v>
      </c>
      <c r="B31" s="29" t="n">
        <v>2</v>
      </c>
      <c r="C31" s="29" t="n">
        <f aca="false">A31*B31</f>
        <v>0.5</v>
      </c>
    </row>
    <row r="32" customFormat="false" ht="15" hidden="false" customHeight="false" outlineLevel="0" collapsed="false">
      <c r="A32" s="29" t="n">
        <v>0.375</v>
      </c>
      <c r="B32" s="29" t="n">
        <v>2</v>
      </c>
      <c r="C32" s="29" t="n">
        <f aca="false">A32*B32</f>
        <v>0.75</v>
      </c>
    </row>
    <row r="33" customFormat="false" ht="15" hidden="false" customHeight="false" outlineLevel="0" collapsed="false">
      <c r="A33" s="29" t="n">
        <v>0.25</v>
      </c>
      <c r="B33" s="29" t="n">
        <v>4</v>
      </c>
      <c r="C33" s="29" t="n">
        <f aca="false">A33*B33</f>
        <v>1</v>
      </c>
    </row>
    <row r="34" customFormat="false" ht="15" hidden="false" customHeight="false" outlineLevel="0" collapsed="false">
      <c r="A34" s="29" t="n">
        <v>0.375</v>
      </c>
      <c r="B34" s="29" t="n">
        <v>3</v>
      </c>
      <c r="C34" s="29" t="n">
        <f aca="false">A34*B34</f>
        <v>1.125</v>
      </c>
    </row>
    <row r="35" customFormat="false" ht="15" hidden="false" customHeight="false" outlineLevel="0" collapsed="false">
      <c r="A35" s="29" t="n">
        <v>0.375</v>
      </c>
      <c r="B35" s="29" t="n">
        <v>4</v>
      </c>
      <c r="C35" s="29" t="n">
        <f aca="false">A35*B35</f>
        <v>1.5</v>
      </c>
    </row>
    <row r="36" customFormat="false" ht="15" hidden="false" customHeight="false" outlineLevel="0" collapsed="false">
      <c r="A36" s="29" t="n">
        <v>0.375</v>
      </c>
      <c r="B36" s="29" t="n">
        <v>5</v>
      </c>
      <c r="C36" s="29" t="n">
        <f aca="false">A36*B36</f>
        <v>1.875</v>
      </c>
    </row>
    <row r="37" customFormat="false" ht="15" hidden="false" customHeight="false" outlineLevel="0" collapsed="false">
      <c r="A37" s="29" t="n">
        <v>0.5</v>
      </c>
      <c r="B37" s="29" t="n">
        <v>4</v>
      </c>
      <c r="C37" s="29" t="n">
        <f aca="false">A37*B37</f>
        <v>2</v>
      </c>
    </row>
    <row r="38" customFormat="false" ht="15" hidden="false" customHeight="false" outlineLevel="0" collapsed="false">
      <c r="A38" s="29" t="n">
        <v>0.375</v>
      </c>
      <c r="B38" s="29" t="n">
        <v>6</v>
      </c>
      <c r="C38" s="29" t="n">
        <f aca="false">A38*B38</f>
        <v>2.25</v>
      </c>
    </row>
    <row r="39" customFormat="false" ht="15" hidden="false" customHeight="false" outlineLevel="0" collapsed="false">
      <c r="A39" s="29" t="n">
        <v>0.5</v>
      </c>
      <c r="B39" s="29" t="n">
        <v>5</v>
      </c>
      <c r="C39" s="29" t="n">
        <f aca="false">A39*B39</f>
        <v>2.5</v>
      </c>
    </row>
    <row r="40" customFormat="false" ht="15" hidden="false" customHeight="false" outlineLevel="0" collapsed="false">
      <c r="A40" s="29" t="n">
        <v>0.5</v>
      </c>
      <c r="B40" s="29" t="n">
        <v>6</v>
      </c>
      <c r="C40" s="29" t="n">
        <f aca="false">A40*B40</f>
        <v>3</v>
      </c>
    </row>
    <row r="41" customFormat="false" ht="15" hidden="false" customHeight="false" outlineLevel="0" collapsed="false">
      <c r="A41" s="29" t="n">
        <v>0.5</v>
      </c>
      <c r="B41" s="29" t="n">
        <v>8</v>
      </c>
      <c r="C41" s="29" t="n">
        <f aca="false">A41*B41</f>
        <v>4</v>
      </c>
    </row>
    <row r="42" customFormat="false" ht="15" hidden="false" customHeight="false" outlineLevel="0" collapsed="false">
      <c r="A42" s="29" t="n">
        <v>0.5</v>
      </c>
      <c r="B42" s="29" t="n">
        <v>10</v>
      </c>
      <c r="C42" s="29" t="n">
        <f aca="false">A42*B42</f>
        <v>5</v>
      </c>
    </row>
    <row r="43" customFormat="false" ht="15" hidden="false" customHeight="false" outlineLevel="0" collapsed="false">
      <c r="A43" s="29" t="n">
        <v>0.75</v>
      </c>
      <c r="B43" s="29" t="n">
        <v>8</v>
      </c>
      <c r="C43" s="29" t="n">
        <f aca="false">A43*B43</f>
        <v>6</v>
      </c>
    </row>
    <row r="44" customFormat="false" ht="15" hidden="false" customHeight="false" outlineLevel="0" collapsed="false">
      <c r="A44" s="29" t="n">
        <v>0.75</v>
      </c>
      <c r="B44" s="29" t="n">
        <v>10</v>
      </c>
      <c r="C44" s="29" t="n">
        <f aca="false">A44*B44</f>
        <v>7.5</v>
      </c>
    </row>
    <row r="45" customFormat="false" ht="15" hidden="false" customHeight="false" outlineLevel="0" collapsed="false">
      <c r="A45" s="29" t="n">
        <v>0.75</v>
      </c>
      <c r="B45" s="29" t="n">
        <v>12</v>
      </c>
      <c r="C45" s="29" t="n">
        <f aca="false">A45*B45</f>
        <v>9</v>
      </c>
    </row>
    <row r="46" customFormat="false" ht="15" hidden="false" customHeight="false" outlineLevel="0" collapsed="false">
      <c r="A46" s="29" t="n">
        <v>1</v>
      </c>
      <c r="B46" s="29" t="n">
        <v>10</v>
      </c>
      <c r="C46" s="29" t="n">
        <f aca="false">A46*B46</f>
        <v>10</v>
      </c>
    </row>
    <row r="47" customFormat="false" ht="15" hidden="false" customHeight="false" outlineLevel="0" collapsed="false">
      <c r="A47" s="29" t="n">
        <v>1</v>
      </c>
      <c r="B47" s="29" t="n">
        <v>12</v>
      </c>
      <c r="C47" s="29" t="n">
        <f aca="false">A47*B47</f>
        <v>12</v>
      </c>
    </row>
    <row r="49" customFormat="false" ht="18" hidden="false" customHeight="true" outlineLevel="0" collapsed="false">
      <c r="A49" s="32" t="s">
        <v>139</v>
      </c>
      <c r="B49" s="32"/>
      <c r="C49" s="32"/>
    </row>
    <row r="50" customFormat="false" ht="24" hidden="false" customHeight="true" outlineLevel="0" collapsed="false">
      <c r="A50" s="33" t="s">
        <v>140</v>
      </c>
      <c r="B50" s="33" t="s">
        <v>37</v>
      </c>
      <c r="C50" s="33" t="s">
        <v>141</v>
      </c>
    </row>
    <row r="51" customFormat="false" ht="23.85" hidden="false" customHeight="false" outlineLevel="0" collapsed="false">
      <c r="A51" s="31" t="s">
        <v>36</v>
      </c>
      <c r="B51" s="34" t="s">
        <v>38</v>
      </c>
      <c r="C51" s="19" t="n">
        <v>1.4</v>
      </c>
    </row>
    <row r="52" customFormat="false" ht="23.85" hidden="false" customHeight="false" outlineLevel="0" collapsed="false">
      <c r="A52" s="31" t="s">
        <v>36</v>
      </c>
      <c r="B52" s="34" t="s">
        <v>142</v>
      </c>
      <c r="C52" s="19" t="n">
        <v>1.7</v>
      </c>
    </row>
    <row r="53" customFormat="false" ht="15" hidden="false" customHeight="false" outlineLevel="0" collapsed="false">
      <c r="A53" s="31" t="s">
        <v>36</v>
      </c>
      <c r="B53" s="34" t="s">
        <v>143</v>
      </c>
      <c r="C53" s="19" t="n">
        <v>2</v>
      </c>
    </row>
    <row r="54" customFormat="false" ht="23.85" hidden="false" customHeight="false" outlineLevel="0" collapsed="false">
      <c r="A54" s="31" t="s">
        <v>144</v>
      </c>
      <c r="B54" s="34" t="s">
        <v>38</v>
      </c>
      <c r="C54" s="19" t="n">
        <v>1.05</v>
      </c>
    </row>
    <row r="55" customFormat="false" ht="23.85" hidden="false" customHeight="false" outlineLevel="0" collapsed="false">
      <c r="A55" s="31" t="s">
        <v>144</v>
      </c>
      <c r="B55" s="34" t="s">
        <v>142</v>
      </c>
      <c r="C55" s="19" t="n">
        <v>1.3</v>
      </c>
    </row>
    <row r="56" customFormat="false" ht="15" hidden="false" customHeight="false" outlineLevel="0" collapsed="false">
      <c r="A56" s="31" t="s">
        <v>144</v>
      </c>
      <c r="B56" s="34" t="s">
        <v>143</v>
      </c>
      <c r="C56" s="19" t="n">
        <v>1.55</v>
      </c>
    </row>
    <row r="58" customFormat="false" ht="18" hidden="false" customHeight="true" outlineLevel="0" collapsed="false">
      <c r="A58" s="32" t="s">
        <v>145</v>
      </c>
      <c r="B58" s="32"/>
      <c r="C58" s="32"/>
    </row>
    <row r="59" customFormat="false" ht="24" hidden="false" customHeight="true" outlineLevel="0" collapsed="false">
      <c r="A59" s="33" t="s">
        <v>140</v>
      </c>
      <c r="B59" s="33" t="s">
        <v>37</v>
      </c>
      <c r="C59" s="33" t="s">
        <v>146</v>
      </c>
    </row>
    <row r="60" customFormat="false" ht="23.85" hidden="false" customHeight="false" outlineLevel="0" collapsed="false">
      <c r="A60" s="31" t="str">
        <f aca="false">A51</f>
        <v>Copper</v>
      </c>
      <c r="B60" s="34" t="str">
        <f aca="false">B51</f>
        <v>Enclosure - Natural Ventilation</v>
      </c>
      <c r="C60" s="22" t="n">
        <f aca="false">C51*645.16</f>
        <v>903.224</v>
      </c>
    </row>
    <row r="61" customFormat="false" ht="23.85" hidden="false" customHeight="false" outlineLevel="0" collapsed="false">
      <c r="A61" s="31" t="str">
        <f aca="false">A52</f>
        <v>Copper</v>
      </c>
      <c r="B61" s="34" t="str">
        <f aca="false">B52</f>
        <v>Enclosure - Forced Ventilation</v>
      </c>
      <c r="C61" s="22" t="n">
        <f aca="false">C52*645.16</f>
        <v>1096.772</v>
      </c>
    </row>
    <row r="62" customFormat="false" ht="15" hidden="false" customHeight="false" outlineLevel="0" collapsed="false">
      <c r="A62" s="31" t="str">
        <f aca="false">A53</f>
        <v>Copper</v>
      </c>
      <c r="B62" s="34" t="str">
        <f aca="false">B53</f>
        <v>Free Air</v>
      </c>
      <c r="C62" s="22" t="n">
        <f aca="false">C53*645.16</f>
        <v>1290.32</v>
      </c>
    </row>
    <row r="63" customFormat="false" ht="23.85" hidden="false" customHeight="false" outlineLevel="0" collapsed="false">
      <c r="A63" s="31" t="str">
        <f aca="false">A54</f>
        <v>Aluminum</v>
      </c>
      <c r="B63" s="34" t="str">
        <f aca="false">B54</f>
        <v>Enclosure - Natural Ventilation</v>
      </c>
      <c r="C63" s="22" t="n">
        <f aca="false">C54*645.16</f>
        <v>677.418</v>
      </c>
    </row>
    <row r="64" customFormat="false" ht="23.85" hidden="false" customHeight="false" outlineLevel="0" collapsed="false">
      <c r="A64" s="31" t="str">
        <f aca="false">A55</f>
        <v>Aluminum</v>
      </c>
      <c r="B64" s="34" t="str">
        <f aca="false">B55</f>
        <v>Enclosure - Forced Ventilation</v>
      </c>
      <c r="C64" s="22" t="n">
        <f aca="false">C55*645.16</f>
        <v>838.708</v>
      </c>
    </row>
    <row r="65" customFormat="false" ht="15" hidden="false" customHeight="false" outlineLevel="0" collapsed="false">
      <c r="A65" s="31" t="str">
        <f aca="false">A56</f>
        <v>Aluminum</v>
      </c>
      <c r="B65" s="34" t="str">
        <f aca="false">B56</f>
        <v>Free Air</v>
      </c>
      <c r="C65" s="22" t="n">
        <f aca="false">C56*645.16</f>
        <v>999.998</v>
      </c>
    </row>
    <row r="67" customFormat="false" ht="18" hidden="false" customHeight="true" outlineLevel="0" collapsed="false">
      <c r="A67" s="32" t="s">
        <v>147</v>
      </c>
      <c r="B67" s="32"/>
    </row>
    <row r="68" customFormat="false" ht="24" hidden="false" customHeight="true" outlineLevel="0" collapsed="false">
      <c r="A68" s="33" t="s">
        <v>148</v>
      </c>
      <c r="B68" s="33" t="s">
        <v>149</v>
      </c>
    </row>
    <row r="69" customFormat="false" ht="15" hidden="false" customHeight="false" outlineLevel="0" collapsed="false">
      <c r="A69" s="31" t="n">
        <v>20</v>
      </c>
      <c r="B69" s="19" t="n">
        <v>1.1</v>
      </c>
    </row>
    <row r="70" customFormat="false" ht="15" hidden="false" customHeight="false" outlineLevel="0" collapsed="false">
      <c r="A70" s="31" t="n">
        <v>25</v>
      </c>
      <c r="B70" s="19" t="n">
        <v>1.05</v>
      </c>
    </row>
    <row r="71" customFormat="false" ht="15" hidden="false" customHeight="false" outlineLevel="0" collapsed="false">
      <c r="A71" s="31" t="n">
        <v>30</v>
      </c>
      <c r="B71" s="19" t="n">
        <v>1.02</v>
      </c>
    </row>
    <row r="72" customFormat="false" ht="15" hidden="false" customHeight="false" outlineLevel="0" collapsed="false">
      <c r="A72" s="31" t="n">
        <v>35</v>
      </c>
      <c r="B72" s="19" t="n">
        <v>1</v>
      </c>
    </row>
    <row r="73" customFormat="false" ht="15" hidden="false" customHeight="false" outlineLevel="0" collapsed="false">
      <c r="A73" s="31" t="n">
        <v>40</v>
      </c>
      <c r="B73" s="19" t="n">
        <v>0.94</v>
      </c>
    </row>
    <row r="74" customFormat="false" ht="15" hidden="false" customHeight="false" outlineLevel="0" collapsed="false">
      <c r="A74" s="31" t="n">
        <v>45</v>
      </c>
      <c r="B74" s="19" t="n">
        <v>0.87</v>
      </c>
    </row>
    <row r="75" customFormat="false" ht="15" hidden="false" customHeight="false" outlineLevel="0" collapsed="false">
      <c r="A75" s="31" t="n">
        <v>50</v>
      </c>
      <c r="B75" s="19" t="n">
        <v>0.79</v>
      </c>
    </row>
    <row r="76" customFormat="false" ht="15" hidden="false" customHeight="false" outlineLevel="0" collapsed="false">
      <c r="A76" s="31" t="n">
        <v>55</v>
      </c>
      <c r="B76" s="19" t="n">
        <v>0.71</v>
      </c>
    </row>
    <row r="78" customFormat="false" ht="18" hidden="false" customHeight="true" outlineLevel="0" collapsed="false">
      <c r="A78" s="32" t="s">
        <v>150</v>
      </c>
      <c r="B78" s="32"/>
    </row>
    <row r="79" customFormat="false" ht="24" hidden="false" customHeight="true" outlineLevel="0" collapsed="false">
      <c r="A79" s="33" t="s">
        <v>151</v>
      </c>
      <c r="B79" s="33" t="s">
        <v>149</v>
      </c>
    </row>
    <row r="80" customFormat="false" ht="15" hidden="false" customHeight="false" outlineLevel="0" collapsed="false">
      <c r="A80" s="31" t="n">
        <v>1</v>
      </c>
      <c r="B80" s="19" t="n">
        <v>1</v>
      </c>
    </row>
    <row r="81" customFormat="false" ht="15" hidden="false" customHeight="false" outlineLevel="0" collapsed="false">
      <c r="A81" s="31" t="n">
        <v>2</v>
      </c>
      <c r="B81" s="19" t="n">
        <v>0.9</v>
      </c>
    </row>
    <row r="82" customFormat="false" ht="15" hidden="false" customHeight="false" outlineLevel="0" collapsed="false">
      <c r="A82" s="31" t="n">
        <v>3</v>
      </c>
      <c r="B82" s="19" t="n">
        <v>0.8</v>
      </c>
    </row>
    <row r="83" customFormat="false" ht="15" hidden="false" customHeight="false" outlineLevel="0" collapsed="false">
      <c r="A83" s="31" t="n">
        <v>4</v>
      </c>
      <c r="B83" s="19" t="n">
        <v>0.72</v>
      </c>
    </row>
    <row r="85" customFormat="false" ht="18" hidden="false" customHeight="true" outlineLevel="0" collapsed="false">
      <c r="A85" s="32" t="s">
        <v>152</v>
      </c>
      <c r="B85" s="32"/>
    </row>
    <row r="86" customFormat="false" ht="24" hidden="false" customHeight="true" outlineLevel="0" collapsed="false">
      <c r="A86" s="33" t="s">
        <v>153</v>
      </c>
      <c r="B86" s="33" t="s">
        <v>149</v>
      </c>
    </row>
    <row r="87" customFormat="false" ht="15" hidden="false" customHeight="false" outlineLevel="0" collapsed="false">
      <c r="A87" s="34" t="s">
        <v>42</v>
      </c>
      <c r="B87" s="19" t="n">
        <v>1</v>
      </c>
    </row>
    <row r="88" customFormat="false" ht="15" hidden="false" customHeight="false" outlineLevel="0" collapsed="false">
      <c r="A88" s="34" t="s">
        <v>154</v>
      </c>
      <c r="B88" s="19" t="n">
        <v>1.05</v>
      </c>
    </row>
    <row r="89" customFormat="false" ht="15" hidden="false" customHeight="false" outlineLevel="0" collapsed="false">
      <c r="A89" s="34" t="s">
        <v>155</v>
      </c>
      <c r="B89" s="19" t="n">
        <v>1.1</v>
      </c>
    </row>
    <row r="90" customFormat="false" ht="15" hidden="false" customHeight="false" outlineLevel="0" collapsed="false">
      <c r="A90" s="34" t="s">
        <v>156</v>
      </c>
      <c r="B90" s="19" t="n">
        <v>1.15</v>
      </c>
    </row>
    <row r="92" customFormat="false" ht="18" hidden="false" customHeight="true" outlineLevel="0" collapsed="false">
      <c r="A92" s="32" t="s">
        <v>157</v>
      </c>
      <c r="B92" s="32"/>
    </row>
    <row r="93" customFormat="false" ht="24" hidden="false" customHeight="true" outlineLevel="0" collapsed="false">
      <c r="A93" s="33" t="s">
        <v>158</v>
      </c>
      <c r="B93" s="33" t="s">
        <v>159</v>
      </c>
    </row>
    <row r="94" customFormat="false" ht="15" hidden="false" customHeight="false" outlineLevel="0" collapsed="false">
      <c r="A94" s="31" t="n">
        <v>300</v>
      </c>
      <c r="B94" s="19" t="n">
        <v>1</v>
      </c>
    </row>
    <row r="95" customFormat="false" ht="15" hidden="false" customHeight="false" outlineLevel="0" collapsed="false">
      <c r="A95" s="31" t="n">
        <v>600</v>
      </c>
      <c r="B95" s="19" t="n">
        <v>1.03</v>
      </c>
    </row>
    <row r="96" customFormat="false" ht="15" hidden="false" customHeight="false" outlineLevel="0" collapsed="false">
      <c r="A96" s="31" t="n">
        <v>1000</v>
      </c>
      <c r="B96" s="19" t="n">
        <v>1.08</v>
      </c>
    </row>
    <row r="97" customFormat="false" ht="15" hidden="false" customHeight="false" outlineLevel="0" collapsed="false">
      <c r="A97" s="31" t="n">
        <v>1600</v>
      </c>
      <c r="B97" s="19" t="n">
        <v>1.15</v>
      </c>
    </row>
    <row r="98" customFormat="false" ht="15" hidden="false" customHeight="false" outlineLevel="0" collapsed="false">
      <c r="A98" s="31" t="n">
        <v>999999</v>
      </c>
      <c r="B98" s="19" t="n">
        <v>1.25</v>
      </c>
    </row>
    <row r="100" customFormat="false" ht="18" hidden="false" customHeight="true" outlineLevel="0" collapsed="false">
      <c r="A100" s="32" t="s">
        <v>160</v>
      </c>
      <c r="B100" s="32"/>
      <c r="C100" s="32"/>
      <c r="D100" s="32"/>
    </row>
    <row r="101" customFormat="false" ht="24" hidden="false" customHeight="true" outlineLevel="0" collapsed="false">
      <c r="A101" s="33" t="s">
        <v>140</v>
      </c>
      <c r="B101" s="33" t="s">
        <v>161</v>
      </c>
      <c r="C101" s="33" t="s">
        <v>162</v>
      </c>
      <c r="D101" s="33" t="s">
        <v>163</v>
      </c>
    </row>
    <row r="102" customFormat="false" ht="15" hidden="false" customHeight="false" outlineLevel="0" collapsed="false">
      <c r="A102" s="31" t="s">
        <v>36</v>
      </c>
      <c r="B102" s="35" t="n">
        <v>0.0172</v>
      </c>
      <c r="C102" s="22" t="n">
        <v>8960</v>
      </c>
      <c r="D102" s="22" t="n">
        <v>143</v>
      </c>
    </row>
    <row r="103" customFormat="false" ht="15" hidden="false" customHeight="false" outlineLevel="0" collapsed="false">
      <c r="A103" s="31" t="s">
        <v>144</v>
      </c>
      <c r="B103" s="35" t="n">
        <v>0.0282</v>
      </c>
      <c r="C103" s="22" t="n">
        <v>2700</v>
      </c>
      <c r="D103" s="22" t="n">
        <v>93</v>
      </c>
    </row>
    <row r="105" customFormat="false" ht="15" hidden="false" customHeight="true" outlineLevel="0" collapsed="false">
      <c r="A105" s="13" t="s">
        <v>164</v>
      </c>
      <c r="B105" s="13"/>
      <c r="C105" s="13"/>
      <c r="D105" s="13"/>
      <c r="E105" s="13"/>
      <c r="F105" s="13"/>
      <c r="G105" s="13"/>
      <c r="H105" s="13"/>
    </row>
    <row r="106" customFormat="false" ht="15" hidden="false" customHeight="false" outlineLevel="0" collapsed="false">
      <c r="A106" s="13"/>
      <c r="B106" s="13"/>
      <c r="C106" s="13"/>
      <c r="D106" s="13"/>
      <c r="E106" s="13"/>
      <c r="F106" s="13"/>
      <c r="G106" s="13"/>
      <c r="H106" s="13"/>
    </row>
    <row r="107" customFormat="false" ht="15" hidden="false" customHeight="false" outlineLevel="0" collapsed="false">
      <c r="A107" s="13"/>
      <c r="B107" s="13"/>
      <c r="C107" s="13"/>
      <c r="D107" s="13"/>
      <c r="E107" s="13"/>
      <c r="F107" s="13"/>
      <c r="G107" s="13"/>
      <c r="H107" s="13"/>
    </row>
  </sheetData>
  <mergeCells count="12">
    <mergeCell ref="A1:H1"/>
    <mergeCell ref="A2:H2"/>
    <mergeCell ref="A4:C4"/>
    <mergeCell ref="A27:C27"/>
    <mergeCell ref="A49:C49"/>
    <mergeCell ref="A58:C58"/>
    <mergeCell ref="A67:B67"/>
    <mergeCell ref="A78:B78"/>
    <mergeCell ref="A85:B85"/>
    <mergeCell ref="A92:B92"/>
    <mergeCell ref="A100:D100"/>
    <mergeCell ref="A105:H10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2026-07-15T11:25:21Z</dcterms:created>
  <dc:creator>azadtechhub.com</dc:creator>
  <dc:description/>
  <dc:language>en-US</dc:language>
  <cp:lastModifiedBy/>
  <dcterms:modified xsi:type="dcterms:W3CDTF">2026-07-15T11:25:21Z</dcterms:modified>
  <cp:revision>0</cp:revision>
  <dc:subject>Rectangular busbar sizing - IEC and NEC/US practice with short-circuit withstand check</dc:subject>
  <dc:title>Busbar Size Calculation Workbook</dc:title>
</cp:coreProperties>
</file>

<file path=docProps/custom.xml><?xml version="1.0" encoding="utf-8"?>
<Properties xmlns="http://schemas.openxmlformats.org/officeDocument/2006/custom-properties" xmlns:vt="http://schemas.openxmlformats.org/officeDocument/2006/docPropsVTypes"/>
</file>